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3035" windowHeight="8955"/>
  </bookViews>
  <sheets>
    <sheet name="Rekapitulace stavby" sheetId="1" r:id="rId1"/>
    <sheet name="001 - Vedlejší a ostatní ..." sheetId="2" r:id="rId2"/>
    <sheet name="K01 - Stoka B" sheetId="3" r:id="rId3"/>
    <sheet name="K01a - Stoka B - přípojky" sheetId="4" r:id="rId4"/>
  </sheets>
  <definedNames>
    <definedName name="_xlnm.Print_Titles" localSheetId="1">'001 - Vedlejší a ostatní ...'!$112:$112</definedName>
    <definedName name="_xlnm.Print_Titles" localSheetId="2">'K01 - Stoka B'!$116:$116</definedName>
    <definedName name="_xlnm.Print_Titles" localSheetId="3">'K01a - Stoka B - přípojky'!$116:$116</definedName>
    <definedName name="_xlnm.Print_Titles" localSheetId="0">'Rekapitulace stavby'!$85:$85</definedName>
    <definedName name="_xlnm.Print_Area" localSheetId="1">'001 - Vedlejší a ostatní ...'!$C$4:$Q$70,'001 - Vedlejší a ostatní ...'!$C$76:$Q$96,'001 - Vedlejší a ostatní ...'!$C$102:$Q$126</definedName>
    <definedName name="_xlnm.Print_Area" localSheetId="2">'K01 - Stoka B'!$C$4:$Q$70,'K01 - Stoka B'!$C$76:$Q$100,'K01 - Stoka B'!$C$106:$Q$235</definedName>
    <definedName name="_xlnm.Print_Area" localSheetId="3">'K01a - Stoka B - přípojky'!$C$4:$Q$70,'K01a - Stoka B - přípojky'!$C$76:$Q$100,'K01a - Stoka B - přípojky'!$C$106:$Q$205</definedName>
    <definedName name="_xlnm.Print_Area" localSheetId="0">'Rekapitulace stavby'!$C$4:$AP$70,'Rekapitulace stavby'!$C$76:$AP$94</definedName>
  </definedNames>
  <calcPr calcId="145621"/>
</workbook>
</file>

<file path=xl/calcChain.xml><?xml version="1.0" encoding="utf-8"?>
<calcChain xmlns="http://schemas.openxmlformats.org/spreadsheetml/2006/main">
  <c r="F6" i="2" l="1"/>
  <c r="O14" i="2"/>
  <c r="E15" i="2"/>
  <c r="F84" i="2" s="1"/>
  <c r="O15" i="2"/>
  <c r="M28" i="2"/>
  <c r="F78" i="2"/>
  <c r="F79" i="2"/>
  <c r="F81" i="2"/>
  <c r="M81" i="2"/>
  <c r="F83" i="2"/>
  <c r="M83" i="2"/>
  <c r="M84" i="2"/>
  <c r="F104" i="2"/>
  <c r="F105" i="2"/>
  <c r="F107" i="2"/>
  <c r="M107" i="2"/>
  <c r="F109" i="2"/>
  <c r="M109" i="2"/>
  <c r="M110" i="2"/>
  <c r="BE116" i="2"/>
  <c r="W116" i="2"/>
  <c r="Y116" i="2"/>
  <c r="AA116" i="2"/>
  <c r="AA115" i="2" s="1"/>
  <c r="BF116" i="2"/>
  <c r="BG116" i="2"/>
  <c r="BH116" i="2"/>
  <c r="BI116" i="2"/>
  <c r="BK116" i="2"/>
  <c r="W117" i="2"/>
  <c r="Y117" i="2"/>
  <c r="AA117" i="2"/>
  <c r="BE117" i="2"/>
  <c r="BF117" i="2"/>
  <c r="BG117" i="2"/>
  <c r="BH117" i="2"/>
  <c r="BI117" i="2"/>
  <c r="BK117" i="2"/>
  <c r="W118" i="2"/>
  <c r="Y118" i="2"/>
  <c r="AA118" i="2"/>
  <c r="BE118" i="2"/>
  <c r="BF118" i="2"/>
  <c r="BG118" i="2"/>
  <c r="BH118" i="2"/>
  <c r="BI118" i="2"/>
  <c r="BK118" i="2"/>
  <c r="W119" i="2"/>
  <c r="Y119" i="2"/>
  <c r="AA119" i="2"/>
  <c r="BE119" i="2"/>
  <c r="BF119" i="2"/>
  <c r="BG119" i="2"/>
  <c r="BH119" i="2"/>
  <c r="BI119" i="2"/>
  <c r="BK119" i="2"/>
  <c r="BE121" i="2"/>
  <c r="W121" i="2"/>
  <c r="Y121" i="2"/>
  <c r="Y120" i="2" s="1"/>
  <c r="AA121" i="2"/>
  <c r="BF121" i="2"/>
  <c r="BG121" i="2"/>
  <c r="BH121" i="2"/>
  <c r="BI121" i="2"/>
  <c r="BK121" i="2"/>
  <c r="BK120" i="2" s="1"/>
  <c r="N91" i="2" s="1"/>
  <c r="W123" i="2"/>
  <c r="W120" i="2" s="1"/>
  <c r="Y123" i="2"/>
  <c r="AA123" i="2"/>
  <c r="BE123" i="2"/>
  <c r="BF123" i="2"/>
  <c r="BG123" i="2"/>
  <c r="BH123" i="2"/>
  <c r="BI123" i="2"/>
  <c r="BK123" i="2"/>
  <c r="W126" i="2"/>
  <c r="W125" i="2" s="1"/>
  <c r="Y126" i="2"/>
  <c r="Y125" i="2" s="1"/>
  <c r="AA126" i="2"/>
  <c r="AA125" i="2" s="1"/>
  <c r="BE126" i="2"/>
  <c r="BF126" i="2"/>
  <c r="BG126" i="2"/>
  <c r="BH126" i="2"/>
  <c r="BI126" i="2"/>
  <c r="BK126" i="2"/>
  <c r="BK125" i="2" s="1"/>
  <c r="N92" i="2" s="1"/>
  <c r="F6" i="3"/>
  <c r="F108" i="3" s="1"/>
  <c r="O14" i="3"/>
  <c r="E15" i="3"/>
  <c r="F84" i="3" s="1"/>
  <c r="O15" i="3"/>
  <c r="M28" i="3"/>
  <c r="F78" i="3"/>
  <c r="F79" i="3"/>
  <c r="F81" i="3"/>
  <c r="F83" i="3"/>
  <c r="M83" i="3"/>
  <c r="M84" i="3"/>
  <c r="F109" i="3"/>
  <c r="F111" i="3"/>
  <c r="F113" i="3"/>
  <c r="M113" i="3"/>
  <c r="M114" i="3"/>
  <c r="N120" i="3"/>
  <c r="BE120" i="3" s="1"/>
  <c r="W120" i="3"/>
  <c r="Y120" i="3"/>
  <c r="AA120" i="3"/>
  <c r="BF120" i="3"/>
  <c r="BG120" i="3"/>
  <c r="BH120" i="3"/>
  <c r="BI120" i="3"/>
  <c r="BK120" i="3"/>
  <c r="N122" i="3"/>
  <c r="W122" i="3"/>
  <c r="Y122" i="3"/>
  <c r="AA122" i="3"/>
  <c r="BE122" i="3"/>
  <c r="BF122" i="3"/>
  <c r="BG122" i="3"/>
  <c r="BH122" i="3"/>
  <c r="BI122" i="3"/>
  <c r="BK122" i="3"/>
  <c r="N124" i="3"/>
  <c r="W124" i="3"/>
  <c r="W119" i="3" s="1"/>
  <c r="Y124" i="3"/>
  <c r="AA124" i="3"/>
  <c r="BE124" i="3"/>
  <c r="BF124" i="3"/>
  <c r="BG124" i="3"/>
  <c r="BH124" i="3"/>
  <c r="BI124" i="3"/>
  <c r="BK124" i="3"/>
  <c r="N126" i="3"/>
  <c r="W126" i="3"/>
  <c r="Y126" i="3"/>
  <c r="AA126" i="3"/>
  <c r="BE126" i="3"/>
  <c r="BF126" i="3"/>
  <c r="BG126" i="3"/>
  <c r="BH126" i="3"/>
  <c r="BI126" i="3"/>
  <c r="BK126" i="3"/>
  <c r="N128" i="3"/>
  <c r="W128" i="3"/>
  <c r="Y128" i="3"/>
  <c r="AA128" i="3"/>
  <c r="BE128" i="3"/>
  <c r="BF128" i="3"/>
  <c r="BG128" i="3"/>
  <c r="BH128" i="3"/>
  <c r="BI128" i="3"/>
  <c r="BK128" i="3"/>
  <c r="N129" i="3"/>
  <c r="W129" i="3"/>
  <c r="Y129" i="3"/>
  <c r="AA129" i="3"/>
  <c r="BE129" i="3"/>
  <c r="BF129" i="3"/>
  <c r="BG129" i="3"/>
  <c r="BH129" i="3"/>
  <c r="BI129" i="3"/>
  <c r="BK129" i="3"/>
  <c r="N131" i="3"/>
  <c r="W131" i="3"/>
  <c r="Y131" i="3"/>
  <c r="AA131" i="3"/>
  <c r="BE131" i="3"/>
  <c r="BF131" i="3"/>
  <c r="BG131" i="3"/>
  <c r="BH131" i="3"/>
  <c r="BI131" i="3"/>
  <c r="BK131" i="3"/>
  <c r="N133" i="3"/>
  <c r="W133" i="3"/>
  <c r="Y133" i="3"/>
  <c r="AA133" i="3"/>
  <c r="BE133" i="3"/>
  <c r="BF133" i="3"/>
  <c r="BG133" i="3"/>
  <c r="BH133" i="3"/>
  <c r="BI133" i="3"/>
  <c r="BK133" i="3"/>
  <c r="N135" i="3"/>
  <c r="W135" i="3"/>
  <c r="Y135" i="3"/>
  <c r="AA135" i="3"/>
  <c r="BE135" i="3"/>
  <c r="BF135" i="3"/>
  <c r="BG135" i="3"/>
  <c r="BH135" i="3"/>
  <c r="BI135" i="3"/>
  <c r="BK135" i="3"/>
  <c r="N141" i="3"/>
  <c r="W141" i="3"/>
  <c r="Y141" i="3"/>
  <c r="AA141" i="3"/>
  <c r="BE141" i="3"/>
  <c r="BF141" i="3"/>
  <c r="BG141" i="3"/>
  <c r="BH141" i="3"/>
  <c r="BI141" i="3"/>
  <c r="BK141" i="3"/>
  <c r="N142" i="3"/>
  <c r="W142" i="3"/>
  <c r="Y142" i="3"/>
  <c r="AA142" i="3"/>
  <c r="BE142" i="3"/>
  <c r="BF142" i="3"/>
  <c r="BG142" i="3"/>
  <c r="BH142" i="3"/>
  <c r="BI142" i="3"/>
  <c r="BK142" i="3"/>
  <c r="N144" i="3"/>
  <c r="W144" i="3"/>
  <c r="Y144" i="3"/>
  <c r="AA144" i="3"/>
  <c r="BE144" i="3"/>
  <c r="BF144" i="3"/>
  <c r="BG144" i="3"/>
  <c r="BH144" i="3"/>
  <c r="BI144" i="3"/>
  <c r="BK144" i="3"/>
  <c r="N146" i="3"/>
  <c r="W146" i="3"/>
  <c r="Y146" i="3"/>
  <c r="AA146" i="3"/>
  <c r="BE146" i="3"/>
  <c r="BF146" i="3"/>
  <c r="BG146" i="3"/>
  <c r="BH146" i="3"/>
  <c r="BI146" i="3"/>
  <c r="BK146" i="3"/>
  <c r="N148" i="3"/>
  <c r="W148" i="3"/>
  <c r="Y148" i="3"/>
  <c r="AA148" i="3"/>
  <c r="BE148" i="3"/>
  <c r="BF148" i="3"/>
  <c r="BG148" i="3"/>
  <c r="BH148" i="3"/>
  <c r="BI148" i="3"/>
  <c r="BK148" i="3"/>
  <c r="N150" i="3"/>
  <c r="W150" i="3"/>
  <c r="Y150" i="3"/>
  <c r="AA150" i="3"/>
  <c r="BE150" i="3"/>
  <c r="BF150" i="3"/>
  <c r="BG150" i="3"/>
  <c r="BH150" i="3"/>
  <c r="BI150" i="3"/>
  <c r="BK150" i="3"/>
  <c r="N151" i="3"/>
  <c r="W151" i="3"/>
  <c r="Y151" i="3"/>
  <c r="AA151" i="3"/>
  <c r="BE151" i="3"/>
  <c r="BF151" i="3"/>
  <c r="BG151" i="3"/>
  <c r="BH151" i="3"/>
  <c r="BI151" i="3"/>
  <c r="BK151" i="3"/>
  <c r="N153" i="3"/>
  <c r="W153" i="3"/>
  <c r="Y153" i="3"/>
  <c r="AA153" i="3"/>
  <c r="BE153" i="3"/>
  <c r="BF153" i="3"/>
  <c r="BG153" i="3"/>
  <c r="BH153" i="3"/>
  <c r="BI153" i="3"/>
  <c r="BK153" i="3"/>
  <c r="N155" i="3"/>
  <c r="W155" i="3"/>
  <c r="Y155" i="3"/>
  <c r="AA155" i="3"/>
  <c r="BE155" i="3"/>
  <c r="BF155" i="3"/>
  <c r="BG155" i="3"/>
  <c r="BH155" i="3"/>
  <c r="BI155" i="3"/>
  <c r="BK155" i="3"/>
  <c r="N157" i="3"/>
  <c r="W157" i="3"/>
  <c r="Y157" i="3"/>
  <c r="AA157" i="3"/>
  <c r="BE157" i="3"/>
  <c r="BF157" i="3"/>
  <c r="BG157" i="3"/>
  <c r="BH157" i="3"/>
  <c r="BI157" i="3"/>
  <c r="BK157" i="3"/>
  <c r="N159" i="3"/>
  <c r="BE159" i="3" s="1"/>
  <c r="W159" i="3"/>
  <c r="Y159" i="3"/>
  <c r="AA159" i="3"/>
  <c r="BF159" i="3"/>
  <c r="BG159" i="3"/>
  <c r="BH159" i="3"/>
  <c r="BI159" i="3"/>
  <c r="BK159" i="3"/>
  <c r="N161" i="3"/>
  <c r="W161" i="3"/>
  <c r="Y161" i="3"/>
  <c r="AA161" i="3"/>
  <c r="BE161" i="3"/>
  <c r="BF161" i="3"/>
  <c r="BG161" i="3"/>
  <c r="BH161" i="3"/>
  <c r="BI161" i="3"/>
  <c r="BK161" i="3"/>
  <c r="N163" i="3"/>
  <c r="W163" i="3"/>
  <c r="Y163" i="3"/>
  <c r="AA163" i="3"/>
  <c r="BE163" i="3"/>
  <c r="BF163" i="3"/>
  <c r="BG163" i="3"/>
  <c r="BH163" i="3"/>
  <c r="BI163" i="3"/>
  <c r="BK163" i="3"/>
  <c r="N165" i="3"/>
  <c r="W165" i="3"/>
  <c r="Y165" i="3"/>
  <c r="AA165" i="3"/>
  <c r="BE165" i="3"/>
  <c r="BF165" i="3"/>
  <c r="BG165" i="3"/>
  <c r="BH165" i="3"/>
  <c r="BI165" i="3"/>
  <c r="BK165" i="3"/>
  <c r="N168" i="3"/>
  <c r="W168" i="3"/>
  <c r="Y168" i="3"/>
  <c r="AA168" i="3"/>
  <c r="BE168" i="3"/>
  <c r="BF168" i="3"/>
  <c r="BG168" i="3"/>
  <c r="BH168" i="3"/>
  <c r="BI168" i="3"/>
  <c r="BK168" i="3"/>
  <c r="N170" i="3"/>
  <c r="W170" i="3"/>
  <c r="Y170" i="3"/>
  <c r="AA170" i="3"/>
  <c r="BE170" i="3"/>
  <c r="BF170" i="3"/>
  <c r="BG170" i="3"/>
  <c r="BH170" i="3"/>
  <c r="BI170" i="3"/>
  <c r="BK170" i="3"/>
  <c r="N174" i="3"/>
  <c r="W174" i="3"/>
  <c r="Y174" i="3"/>
  <c r="AA174" i="3"/>
  <c r="BE174" i="3"/>
  <c r="BF174" i="3"/>
  <c r="BG174" i="3"/>
  <c r="BH174" i="3"/>
  <c r="BI174" i="3"/>
  <c r="BK174" i="3"/>
  <c r="W176" i="3"/>
  <c r="N177" i="3"/>
  <c r="BE177" i="3" s="1"/>
  <c r="W177" i="3"/>
  <c r="Y177" i="3"/>
  <c r="Y176" i="3" s="1"/>
  <c r="AA177" i="3"/>
  <c r="AA176" i="3" s="1"/>
  <c r="BF177" i="3"/>
  <c r="BG177" i="3"/>
  <c r="BH177" i="3"/>
  <c r="BI177" i="3"/>
  <c r="BK177" i="3"/>
  <c r="BK176" i="3" s="1"/>
  <c r="N176" i="3" s="1"/>
  <c r="N91" i="3" s="1"/>
  <c r="N180" i="3"/>
  <c r="BE180" i="3" s="1"/>
  <c r="W180" i="3"/>
  <c r="Y180" i="3"/>
  <c r="Y179" i="3" s="1"/>
  <c r="AA180" i="3"/>
  <c r="AA179" i="3" s="1"/>
  <c r="BF180" i="3"/>
  <c r="BG180" i="3"/>
  <c r="BH180" i="3"/>
  <c r="BI180" i="3"/>
  <c r="BK180" i="3"/>
  <c r="N182" i="3"/>
  <c r="W182" i="3"/>
  <c r="Y182" i="3"/>
  <c r="AA182" i="3"/>
  <c r="BE182" i="3"/>
  <c r="BF182" i="3"/>
  <c r="BG182" i="3"/>
  <c r="BH182" i="3"/>
  <c r="BI182" i="3"/>
  <c r="BK182" i="3"/>
  <c r="N185" i="3"/>
  <c r="BE185" i="3" s="1"/>
  <c r="W185" i="3"/>
  <c r="Y185" i="3"/>
  <c r="AA185" i="3"/>
  <c r="BF185" i="3"/>
  <c r="BG185" i="3"/>
  <c r="BH185" i="3"/>
  <c r="BI185" i="3"/>
  <c r="BK185" i="3"/>
  <c r="N187" i="3"/>
  <c r="W187" i="3"/>
  <c r="Y187" i="3"/>
  <c r="AA187" i="3"/>
  <c r="BE187" i="3"/>
  <c r="BF187" i="3"/>
  <c r="BG187" i="3"/>
  <c r="BH187" i="3"/>
  <c r="BI187" i="3"/>
  <c r="BK187" i="3"/>
  <c r="N189" i="3"/>
  <c r="BE189" i="3" s="1"/>
  <c r="W189" i="3"/>
  <c r="Y189" i="3"/>
  <c r="AA189" i="3"/>
  <c r="BF189" i="3"/>
  <c r="BG189" i="3"/>
  <c r="BH189" i="3"/>
  <c r="BI189" i="3"/>
  <c r="BK189" i="3"/>
  <c r="N191" i="3"/>
  <c r="BE191" i="3" s="1"/>
  <c r="W191" i="3"/>
  <c r="Y191" i="3"/>
  <c r="AA191" i="3"/>
  <c r="BF191" i="3"/>
  <c r="BG191" i="3"/>
  <c r="BH191" i="3"/>
  <c r="BI191" i="3"/>
  <c r="BK191" i="3"/>
  <c r="N193" i="3"/>
  <c r="W193" i="3"/>
  <c r="Y193" i="3"/>
  <c r="AA193" i="3"/>
  <c r="BE193" i="3"/>
  <c r="BF193" i="3"/>
  <c r="BG193" i="3"/>
  <c r="BH193" i="3"/>
  <c r="BI193" i="3"/>
  <c r="BK193" i="3"/>
  <c r="N196" i="3"/>
  <c r="BE196" i="3" s="1"/>
  <c r="W196" i="3"/>
  <c r="Y196" i="3"/>
  <c r="AA196" i="3"/>
  <c r="AA195" i="3" s="1"/>
  <c r="BF196" i="3"/>
  <c r="BG196" i="3"/>
  <c r="BH196" i="3"/>
  <c r="BI196" i="3"/>
  <c r="BK196" i="3"/>
  <c r="N198" i="3"/>
  <c r="W198" i="3"/>
  <c r="Y198" i="3"/>
  <c r="AA198" i="3"/>
  <c r="BE198" i="3"/>
  <c r="BF198" i="3"/>
  <c r="BG198" i="3"/>
  <c r="BH198" i="3"/>
  <c r="BI198" i="3"/>
  <c r="BK198" i="3"/>
  <c r="N200" i="3"/>
  <c r="W200" i="3"/>
  <c r="Y200" i="3"/>
  <c r="AA200" i="3"/>
  <c r="BE200" i="3"/>
  <c r="BF200" i="3"/>
  <c r="BG200" i="3"/>
  <c r="BH200" i="3"/>
  <c r="BI200" i="3"/>
  <c r="BK200" i="3"/>
  <c r="N202" i="3"/>
  <c r="W202" i="3"/>
  <c r="Y202" i="3"/>
  <c r="AA202" i="3"/>
  <c r="BE202" i="3"/>
  <c r="BF202" i="3"/>
  <c r="BG202" i="3"/>
  <c r="BH202" i="3"/>
  <c r="BI202" i="3"/>
  <c r="BK202" i="3"/>
  <c r="N205" i="3"/>
  <c r="W205" i="3"/>
  <c r="Y205" i="3"/>
  <c r="AA205" i="3"/>
  <c r="BE205" i="3"/>
  <c r="BF205" i="3"/>
  <c r="BG205" i="3"/>
  <c r="BH205" i="3"/>
  <c r="BI205" i="3"/>
  <c r="BK205" i="3"/>
  <c r="N207" i="3"/>
  <c r="W207" i="3"/>
  <c r="Y207" i="3"/>
  <c r="AA207" i="3"/>
  <c r="BE207" i="3"/>
  <c r="BF207" i="3"/>
  <c r="BG207" i="3"/>
  <c r="BH207" i="3"/>
  <c r="BI207" i="3"/>
  <c r="BK207" i="3"/>
  <c r="N209" i="3"/>
  <c r="W209" i="3"/>
  <c r="Y209" i="3"/>
  <c r="AA209" i="3"/>
  <c r="BE209" i="3"/>
  <c r="BF209" i="3"/>
  <c r="BG209" i="3"/>
  <c r="BH209" i="3"/>
  <c r="BI209" i="3"/>
  <c r="BK209" i="3"/>
  <c r="N211" i="3"/>
  <c r="W211" i="3"/>
  <c r="Y211" i="3"/>
  <c r="AA211" i="3"/>
  <c r="BE211" i="3"/>
  <c r="BF211" i="3"/>
  <c r="BG211" i="3"/>
  <c r="BH211" i="3"/>
  <c r="BI211" i="3"/>
  <c r="BK211" i="3"/>
  <c r="N213" i="3"/>
  <c r="W213" i="3"/>
  <c r="Y213" i="3"/>
  <c r="AA213" i="3"/>
  <c r="BE213" i="3"/>
  <c r="BF213" i="3"/>
  <c r="BG213" i="3"/>
  <c r="BH213" i="3"/>
  <c r="BI213" i="3"/>
  <c r="BK213" i="3"/>
  <c r="N215" i="3"/>
  <c r="W215" i="3"/>
  <c r="Y215" i="3"/>
  <c r="AA215" i="3"/>
  <c r="BE215" i="3"/>
  <c r="BF215" i="3"/>
  <c r="BG215" i="3"/>
  <c r="BH215" i="3"/>
  <c r="BI215" i="3"/>
  <c r="BK215" i="3"/>
  <c r="N216" i="3"/>
  <c r="W216" i="3"/>
  <c r="Y216" i="3"/>
  <c r="AA216" i="3"/>
  <c r="BE216" i="3"/>
  <c r="BF216" i="3"/>
  <c r="BG216" i="3"/>
  <c r="BH216" i="3"/>
  <c r="BI216" i="3"/>
  <c r="BK216" i="3"/>
  <c r="N217" i="3"/>
  <c r="W217" i="3"/>
  <c r="Y217" i="3"/>
  <c r="AA217" i="3"/>
  <c r="BE217" i="3"/>
  <c r="BF217" i="3"/>
  <c r="BG217" i="3"/>
  <c r="BH217" i="3"/>
  <c r="BI217" i="3"/>
  <c r="BK217" i="3"/>
  <c r="N219" i="3"/>
  <c r="W219" i="3"/>
  <c r="Y219" i="3"/>
  <c r="AA219" i="3"/>
  <c r="BE219" i="3"/>
  <c r="BF219" i="3"/>
  <c r="BG219" i="3"/>
  <c r="BH219" i="3"/>
  <c r="BI219" i="3"/>
  <c r="BK219" i="3"/>
  <c r="W221" i="3"/>
  <c r="N222" i="3"/>
  <c r="BE222" i="3" s="1"/>
  <c r="W222" i="3"/>
  <c r="Y222" i="3"/>
  <c r="AA222" i="3"/>
  <c r="BF222" i="3"/>
  <c r="BG222" i="3"/>
  <c r="BH222" i="3"/>
  <c r="BI222" i="3"/>
  <c r="BK222" i="3"/>
  <c r="N224" i="3"/>
  <c r="W224" i="3"/>
  <c r="Y224" i="3"/>
  <c r="AA224" i="3"/>
  <c r="BE224" i="3"/>
  <c r="BF224" i="3"/>
  <c r="BG224" i="3"/>
  <c r="BH224" i="3"/>
  <c r="BI224" i="3"/>
  <c r="BK224" i="3"/>
  <c r="N227" i="3"/>
  <c r="W227" i="3"/>
  <c r="W226" i="3" s="1"/>
  <c r="Y227" i="3"/>
  <c r="AA227" i="3"/>
  <c r="BE227" i="3"/>
  <c r="BF227" i="3"/>
  <c r="BG227" i="3"/>
  <c r="BH227" i="3"/>
  <c r="BI227" i="3"/>
  <c r="BK227" i="3"/>
  <c r="N228" i="3"/>
  <c r="W228" i="3"/>
  <c r="Y228" i="3"/>
  <c r="AA228" i="3"/>
  <c r="BE228" i="3"/>
  <c r="BF228" i="3"/>
  <c r="BG228" i="3"/>
  <c r="BH228" i="3"/>
  <c r="BI228" i="3"/>
  <c r="BK228" i="3"/>
  <c r="N230" i="3"/>
  <c r="W230" i="3"/>
  <c r="Y230" i="3"/>
  <c r="AA230" i="3"/>
  <c r="AA226" i="3" s="1"/>
  <c r="BE230" i="3"/>
  <c r="BF230" i="3"/>
  <c r="BG230" i="3"/>
  <c r="BH230" i="3"/>
  <c r="BI230" i="3"/>
  <c r="BK230" i="3"/>
  <c r="N231" i="3"/>
  <c r="W231" i="3"/>
  <c r="Y231" i="3"/>
  <c r="AA231" i="3"/>
  <c r="BE231" i="3"/>
  <c r="BF231" i="3"/>
  <c r="BG231" i="3"/>
  <c r="BH231" i="3"/>
  <c r="BI231" i="3"/>
  <c r="BK231" i="3"/>
  <c r="N232" i="3"/>
  <c r="W232" i="3"/>
  <c r="Y232" i="3"/>
  <c r="AA232" i="3"/>
  <c r="BE232" i="3"/>
  <c r="BF232" i="3"/>
  <c r="BG232" i="3"/>
  <c r="BH232" i="3"/>
  <c r="BI232" i="3"/>
  <c r="BK232" i="3"/>
  <c r="N233" i="3"/>
  <c r="W233" i="3"/>
  <c r="Y233" i="3"/>
  <c r="AA233" i="3"/>
  <c r="BE233" i="3"/>
  <c r="BF233" i="3"/>
  <c r="BG233" i="3"/>
  <c r="BH233" i="3"/>
  <c r="BI233" i="3"/>
  <c r="BK233" i="3"/>
  <c r="N234" i="3"/>
  <c r="W234" i="3"/>
  <c r="Y234" i="3"/>
  <c r="AA234" i="3"/>
  <c r="BE234" i="3"/>
  <c r="BF234" i="3"/>
  <c r="BG234" i="3"/>
  <c r="BH234" i="3"/>
  <c r="BI234" i="3"/>
  <c r="BK234" i="3"/>
  <c r="N235" i="3"/>
  <c r="W235" i="3"/>
  <c r="Y235" i="3"/>
  <c r="AA235" i="3"/>
  <c r="BE235" i="3"/>
  <c r="BF235" i="3"/>
  <c r="BG235" i="3"/>
  <c r="BH235" i="3"/>
  <c r="BI235" i="3"/>
  <c r="BK235" i="3"/>
  <c r="F6" i="4"/>
  <c r="F108" i="4" s="1"/>
  <c r="O14" i="4"/>
  <c r="E15" i="4"/>
  <c r="F84" i="4" s="1"/>
  <c r="O15" i="4"/>
  <c r="M28" i="4"/>
  <c r="F79" i="4"/>
  <c r="F81" i="4"/>
  <c r="F83" i="4"/>
  <c r="M83" i="4"/>
  <c r="M84" i="4"/>
  <c r="F109" i="4"/>
  <c r="F111" i="4"/>
  <c r="F113" i="4"/>
  <c r="M113" i="4"/>
  <c r="M114" i="4"/>
  <c r="N120" i="4"/>
  <c r="BE120" i="4" s="1"/>
  <c r="W120" i="4"/>
  <c r="Y120" i="4"/>
  <c r="AA120" i="4"/>
  <c r="BF120" i="4"/>
  <c r="BG120" i="4"/>
  <c r="BH120" i="4"/>
  <c r="BI120" i="4"/>
  <c r="BK120" i="4"/>
  <c r="N122" i="4"/>
  <c r="BE122" i="4" s="1"/>
  <c r="W122" i="4"/>
  <c r="Y122" i="4"/>
  <c r="AA122" i="4"/>
  <c r="BF122" i="4"/>
  <c r="BG122" i="4"/>
  <c r="BH122" i="4"/>
  <c r="BI122" i="4"/>
  <c r="BK122" i="4"/>
  <c r="N124" i="4"/>
  <c r="BE124" i="4" s="1"/>
  <c r="W124" i="4"/>
  <c r="Y124" i="4"/>
  <c r="AA124" i="4"/>
  <c r="BF124" i="4"/>
  <c r="BG124" i="4"/>
  <c r="BH124" i="4"/>
  <c r="BI124" i="4"/>
  <c r="BK124" i="4"/>
  <c r="N126" i="4"/>
  <c r="W126" i="4"/>
  <c r="Y126" i="4"/>
  <c r="AA126" i="4"/>
  <c r="BE126" i="4"/>
  <c r="BF126" i="4"/>
  <c r="BG126" i="4"/>
  <c r="BH126" i="4"/>
  <c r="BI126" i="4"/>
  <c r="BK126" i="4"/>
  <c r="N128" i="4"/>
  <c r="BE128" i="4" s="1"/>
  <c r="W128" i="4"/>
  <c r="Y128" i="4"/>
  <c r="AA128" i="4"/>
  <c r="BF128" i="4"/>
  <c r="BG128" i="4"/>
  <c r="BH128" i="4"/>
  <c r="BI128" i="4"/>
  <c r="BK128" i="4"/>
  <c r="N129" i="4"/>
  <c r="BE129" i="4" s="1"/>
  <c r="W129" i="4"/>
  <c r="Y129" i="4"/>
  <c r="AA129" i="4"/>
  <c r="BF129" i="4"/>
  <c r="BG129" i="4"/>
  <c r="BH129" i="4"/>
  <c r="BI129" i="4"/>
  <c r="BK129" i="4"/>
  <c r="N131" i="4"/>
  <c r="BE131" i="4" s="1"/>
  <c r="W131" i="4"/>
  <c r="Y131" i="4"/>
  <c r="AA131" i="4"/>
  <c r="BF131" i="4"/>
  <c r="BG131" i="4"/>
  <c r="BH131" i="4"/>
  <c r="BI131" i="4"/>
  <c r="BK131" i="4"/>
  <c r="N135" i="4"/>
  <c r="W135" i="4"/>
  <c r="Y135" i="4"/>
  <c r="AA135" i="4"/>
  <c r="BE135" i="4"/>
  <c r="BF135" i="4"/>
  <c r="BG135" i="4"/>
  <c r="BH135" i="4"/>
  <c r="BI135" i="4"/>
  <c r="BK135" i="4"/>
  <c r="N136" i="4"/>
  <c r="BE136" i="4" s="1"/>
  <c r="W136" i="4"/>
  <c r="Y136" i="4"/>
  <c r="AA136" i="4"/>
  <c r="BF136" i="4"/>
  <c r="BG136" i="4"/>
  <c r="BH136" i="4"/>
  <c r="BI136" i="4"/>
  <c r="BK136" i="4"/>
  <c r="N138" i="4"/>
  <c r="BE138" i="4" s="1"/>
  <c r="W138" i="4"/>
  <c r="Y138" i="4"/>
  <c r="AA138" i="4"/>
  <c r="BF138" i="4"/>
  <c r="BG138" i="4"/>
  <c r="BH138" i="4"/>
  <c r="BI138" i="4"/>
  <c r="BK138" i="4"/>
  <c r="N140" i="4"/>
  <c r="BE140" i="4" s="1"/>
  <c r="W140" i="4"/>
  <c r="Y140" i="4"/>
  <c r="AA140" i="4"/>
  <c r="BF140" i="4"/>
  <c r="BG140" i="4"/>
  <c r="BH140" i="4"/>
  <c r="BI140" i="4"/>
  <c r="BK140" i="4"/>
  <c r="N142" i="4"/>
  <c r="W142" i="4"/>
  <c r="Y142" i="4"/>
  <c r="AA142" i="4"/>
  <c r="BE142" i="4"/>
  <c r="BF142" i="4"/>
  <c r="BG142" i="4"/>
  <c r="BH142" i="4"/>
  <c r="BI142" i="4"/>
  <c r="BK142" i="4"/>
  <c r="N144" i="4"/>
  <c r="BE144" i="4" s="1"/>
  <c r="W144" i="4"/>
  <c r="Y144" i="4"/>
  <c r="AA144" i="4"/>
  <c r="BF144" i="4"/>
  <c r="BG144" i="4"/>
  <c r="BH144" i="4"/>
  <c r="BI144" i="4"/>
  <c r="BK144" i="4"/>
  <c r="N145" i="4"/>
  <c r="BE145" i="4" s="1"/>
  <c r="W145" i="4"/>
  <c r="Y145" i="4"/>
  <c r="AA145" i="4"/>
  <c r="BF145" i="4"/>
  <c r="BG145" i="4"/>
  <c r="BH145" i="4"/>
  <c r="BI145" i="4"/>
  <c r="BK145" i="4"/>
  <c r="N146" i="4"/>
  <c r="W146" i="4"/>
  <c r="Y146" i="4"/>
  <c r="AA146" i="4"/>
  <c r="BE146" i="4"/>
  <c r="BF146" i="4"/>
  <c r="BG146" i="4"/>
  <c r="BH146" i="4"/>
  <c r="BI146" i="4"/>
  <c r="BK146" i="4"/>
  <c r="N148" i="4"/>
  <c r="BE148" i="4" s="1"/>
  <c r="W148" i="4"/>
  <c r="Y148" i="4"/>
  <c r="AA148" i="4"/>
  <c r="BF148" i="4"/>
  <c r="BG148" i="4"/>
  <c r="BH148" i="4"/>
  <c r="BI148" i="4"/>
  <c r="BK148" i="4"/>
  <c r="N150" i="4"/>
  <c r="BE150" i="4"/>
  <c r="W150" i="4"/>
  <c r="Y150" i="4"/>
  <c r="AA150" i="4"/>
  <c r="BF150" i="4"/>
  <c r="BG150" i="4"/>
  <c r="BH150" i="4"/>
  <c r="BI150" i="4"/>
  <c r="BK150" i="4"/>
  <c r="N152" i="4"/>
  <c r="BE152" i="4" s="1"/>
  <c r="W152" i="4"/>
  <c r="Y152" i="4"/>
  <c r="AA152" i="4"/>
  <c r="BF152" i="4"/>
  <c r="BG152" i="4"/>
  <c r="BH152" i="4"/>
  <c r="BI152" i="4"/>
  <c r="BK152" i="4"/>
  <c r="N153" i="4"/>
  <c r="BE153" i="4" s="1"/>
  <c r="W153" i="4"/>
  <c r="Y153" i="4"/>
  <c r="AA153" i="4"/>
  <c r="BF153" i="4"/>
  <c r="BG153" i="4"/>
  <c r="BH153" i="4"/>
  <c r="BI153" i="4"/>
  <c r="BK153" i="4"/>
  <c r="N155" i="4"/>
  <c r="BE155" i="4" s="1"/>
  <c r="W155" i="4"/>
  <c r="Y155" i="4"/>
  <c r="AA155" i="4"/>
  <c r="BF155" i="4"/>
  <c r="BG155" i="4"/>
  <c r="BH155" i="4"/>
  <c r="BI155" i="4"/>
  <c r="BK155" i="4"/>
  <c r="N156" i="4"/>
  <c r="BE156" i="4" s="1"/>
  <c r="W156" i="4"/>
  <c r="Y156" i="4"/>
  <c r="AA156" i="4"/>
  <c r="BF156" i="4"/>
  <c r="BG156" i="4"/>
  <c r="BH156" i="4"/>
  <c r="BI156" i="4"/>
  <c r="BK156" i="4"/>
  <c r="N157" i="4"/>
  <c r="BE157" i="4" s="1"/>
  <c r="W157" i="4"/>
  <c r="Y157" i="4"/>
  <c r="AA157" i="4"/>
  <c r="BF157" i="4"/>
  <c r="BG157" i="4"/>
  <c r="BH157" i="4"/>
  <c r="BI157" i="4"/>
  <c r="BK157" i="4"/>
  <c r="N160" i="4"/>
  <c r="BE160" i="4" s="1"/>
  <c r="W160" i="4"/>
  <c r="Y160" i="4"/>
  <c r="AA160" i="4"/>
  <c r="BF160" i="4"/>
  <c r="BG160" i="4"/>
  <c r="BH160" i="4"/>
  <c r="BI160" i="4"/>
  <c r="BK160" i="4"/>
  <c r="N162" i="4"/>
  <c r="BE162" i="4" s="1"/>
  <c r="W162" i="4"/>
  <c r="Y162" i="4"/>
  <c r="AA162" i="4"/>
  <c r="BF162" i="4"/>
  <c r="BG162" i="4"/>
  <c r="BH162" i="4"/>
  <c r="BI162" i="4"/>
  <c r="BK162" i="4"/>
  <c r="N166" i="4"/>
  <c r="BE166" i="4" s="1"/>
  <c r="W166" i="4"/>
  <c r="Y166" i="4"/>
  <c r="AA166" i="4"/>
  <c r="BF166" i="4"/>
  <c r="BG166" i="4"/>
  <c r="BH166" i="4"/>
  <c r="BI166" i="4"/>
  <c r="BK166" i="4"/>
  <c r="N169" i="4"/>
  <c r="W169" i="4"/>
  <c r="W168" i="4" s="1"/>
  <c r="Y169" i="4"/>
  <c r="Y168" i="4" s="1"/>
  <c r="AA169" i="4"/>
  <c r="AA168" i="4" s="1"/>
  <c r="BE169" i="4"/>
  <c r="BF169" i="4"/>
  <c r="BG169" i="4"/>
  <c r="BH169" i="4"/>
  <c r="BI169" i="4"/>
  <c r="BK169" i="4"/>
  <c r="BK168" i="4" s="1"/>
  <c r="N168" i="4" s="1"/>
  <c r="N91" i="4" s="1"/>
  <c r="N172" i="4"/>
  <c r="BE172" i="4" s="1"/>
  <c r="W172" i="4"/>
  <c r="W171" i="4" s="1"/>
  <c r="Y172" i="4"/>
  <c r="Y171" i="4" s="1"/>
  <c r="AA172" i="4"/>
  <c r="AA171" i="4" s="1"/>
  <c r="BF172" i="4"/>
  <c r="BG172" i="4"/>
  <c r="BH172" i="4"/>
  <c r="BI172" i="4"/>
  <c r="BK172" i="4"/>
  <c r="BK171" i="4" s="1"/>
  <c r="N171" i="4" s="1"/>
  <c r="N92" i="4" s="1"/>
  <c r="N175" i="4"/>
  <c r="W175" i="4"/>
  <c r="Y175" i="4"/>
  <c r="AA175" i="4"/>
  <c r="BE175" i="4"/>
  <c r="BF175" i="4"/>
  <c r="BG175" i="4"/>
  <c r="BH175" i="4"/>
  <c r="BI175" i="4"/>
  <c r="BK175" i="4"/>
  <c r="N177" i="4"/>
  <c r="W177" i="4"/>
  <c r="Y177" i="4"/>
  <c r="AA177" i="4"/>
  <c r="BE177" i="4"/>
  <c r="BF177" i="4"/>
  <c r="BG177" i="4"/>
  <c r="BH177" i="4"/>
  <c r="BI177" i="4"/>
  <c r="BK177" i="4"/>
  <c r="N179" i="4"/>
  <c r="W179" i="4"/>
  <c r="Y179" i="4"/>
  <c r="AA179" i="4"/>
  <c r="BE179" i="4"/>
  <c r="BF179" i="4"/>
  <c r="BG179" i="4"/>
  <c r="BH179" i="4"/>
  <c r="BI179" i="4"/>
  <c r="BK179" i="4"/>
  <c r="N181" i="4"/>
  <c r="W181" i="4"/>
  <c r="Y181" i="4"/>
  <c r="AA181" i="4"/>
  <c r="BE181" i="4"/>
  <c r="BF181" i="4"/>
  <c r="BG181" i="4"/>
  <c r="BH181" i="4"/>
  <c r="BI181" i="4"/>
  <c r="BK181" i="4"/>
  <c r="N183" i="4"/>
  <c r="W183" i="4"/>
  <c r="Y183" i="4"/>
  <c r="AA183" i="4"/>
  <c r="BE183" i="4"/>
  <c r="BF183" i="4"/>
  <c r="BG183" i="4"/>
  <c r="BH183" i="4"/>
  <c r="BI183" i="4"/>
  <c r="BK183" i="4"/>
  <c r="N186" i="4"/>
  <c r="W186" i="4"/>
  <c r="Y186" i="4"/>
  <c r="AA186" i="4"/>
  <c r="BE186" i="4"/>
  <c r="BF186" i="4"/>
  <c r="BG186" i="4"/>
  <c r="BH186" i="4"/>
  <c r="BI186" i="4"/>
  <c r="BK186" i="4"/>
  <c r="N187" i="4"/>
  <c r="W187" i="4"/>
  <c r="Y187" i="4"/>
  <c r="AA187" i="4"/>
  <c r="BE187" i="4"/>
  <c r="BF187" i="4"/>
  <c r="BG187" i="4"/>
  <c r="BH187" i="4"/>
  <c r="BI187" i="4"/>
  <c r="BK187" i="4"/>
  <c r="N189" i="4"/>
  <c r="W189" i="4"/>
  <c r="Y189" i="4"/>
  <c r="AA189" i="4"/>
  <c r="BE189" i="4"/>
  <c r="BF189" i="4"/>
  <c r="BG189" i="4"/>
  <c r="BH189" i="4"/>
  <c r="BI189" i="4"/>
  <c r="BK189" i="4"/>
  <c r="N190" i="4"/>
  <c r="BE190" i="4" s="1"/>
  <c r="W190" i="4"/>
  <c r="Y190" i="4"/>
  <c r="AA190" i="4"/>
  <c r="BF190" i="4"/>
  <c r="BG190" i="4"/>
  <c r="BH190" i="4"/>
  <c r="BI190" i="4"/>
  <c r="BK190" i="4"/>
  <c r="N192" i="4"/>
  <c r="W192" i="4"/>
  <c r="Y192" i="4"/>
  <c r="AA192" i="4"/>
  <c r="BE192" i="4"/>
  <c r="BF192" i="4"/>
  <c r="BG192" i="4"/>
  <c r="BH192" i="4"/>
  <c r="BI192" i="4"/>
  <c r="BK192" i="4"/>
  <c r="N194" i="4"/>
  <c r="W194" i="4"/>
  <c r="Y194" i="4"/>
  <c r="AA194" i="4"/>
  <c r="BE194" i="4"/>
  <c r="BF194" i="4"/>
  <c r="BG194" i="4"/>
  <c r="BH194" i="4"/>
  <c r="BI194" i="4"/>
  <c r="BK194" i="4"/>
  <c r="N197" i="4"/>
  <c r="BE197" i="4" s="1"/>
  <c r="W197" i="4"/>
  <c r="Y197" i="4"/>
  <c r="AA197" i="4"/>
  <c r="BF197" i="4"/>
  <c r="BG197" i="4"/>
  <c r="BH197" i="4"/>
  <c r="BI197" i="4"/>
  <c r="BK197" i="4"/>
  <c r="N198" i="4"/>
  <c r="W198" i="4"/>
  <c r="Y198" i="4"/>
  <c r="AA198" i="4"/>
  <c r="BE198" i="4"/>
  <c r="BF198" i="4"/>
  <c r="BG198" i="4"/>
  <c r="BH198" i="4"/>
  <c r="BI198" i="4"/>
  <c r="BK198" i="4"/>
  <c r="N200" i="4"/>
  <c r="BE200" i="4" s="1"/>
  <c r="W200" i="4"/>
  <c r="Y200" i="4"/>
  <c r="AA200" i="4"/>
  <c r="BF200" i="4"/>
  <c r="BG200" i="4"/>
  <c r="BH200" i="4"/>
  <c r="BI200" i="4"/>
  <c r="BK200" i="4"/>
  <c r="N201" i="4"/>
  <c r="BE201" i="4" s="1"/>
  <c r="W201" i="4"/>
  <c r="Y201" i="4"/>
  <c r="AA201" i="4"/>
  <c r="BF201" i="4"/>
  <c r="BG201" i="4"/>
  <c r="BH201" i="4"/>
  <c r="BI201" i="4"/>
  <c r="BK201" i="4"/>
  <c r="N202" i="4"/>
  <c r="BE202" i="4" s="1"/>
  <c r="W202" i="4"/>
  <c r="Y202" i="4"/>
  <c r="AA202" i="4"/>
  <c r="BF202" i="4"/>
  <c r="BG202" i="4"/>
  <c r="BH202" i="4"/>
  <c r="BI202" i="4"/>
  <c r="BK202" i="4"/>
  <c r="N203" i="4"/>
  <c r="BE203" i="4" s="1"/>
  <c r="W203" i="4"/>
  <c r="Y203" i="4"/>
  <c r="AA203" i="4"/>
  <c r="BF203" i="4"/>
  <c r="BG203" i="4"/>
  <c r="BH203" i="4"/>
  <c r="BI203" i="4"/>
  <c r="BK203" i="4"/>
  <c r="N204" i="4"/>
  <c r="BE204" i="4" s="1"/>
  <c r="W204" i="4"/>
  <c r="Y204" i="4"/>
  <c r="AA204" i="4"/>
  <c r="BF204" i="4"/>
  <c r="BG204" i="4"/>
  <c r="BH204" i="4"/>
  <c r="BI204" i="4"/>
  <c r="BK204" i="4"/>
  <c r="N205" i="4"/>
  <c r="W205" i="4"/>
  <c r="Y205" i="4"/>
  <c r="AA205" i="4"/>
  <c r="BE205" i="4"/>
  <c r="BF205" i="4"/>
  <c r="BG205" i="4"/>
  <c r="BH205" i="4"/>
  <c r="BI205" i="4"/>
  <c r="BK205" i="4"/>
  <c r="AK27" i="1"/>
  <c r="L77" i="1"/>
  <c r="L78" i="1"/>
  <c r="L80" i="1"/>
  <c r="L82" i="1"/>
  <c r="AM82" i="1"/>
  <c r="L83" i="1"/>
  <c r="AM83" i="1"/>
  <c r="AS88" i="1"/>
  <c r="AX88" i="1"/>
  <c r="AY88" i="1"/>
  <c r="AS89" i="1"/>
  <c r="AX89" i="1"/>
  <c r="AY89" i="1"/>
  <c r="AS90" i="1"/>
  <c r="AX90" i="1"/>
  <c r="AY90" i="1"/>
  <c r="F114" i="4"/>
  <c r="BK179" i="3" l="1"/>
  <c r="N179" i="3" s="1"/>
  <c r="N92" i="3" s="1"/>
  <c r="BK221" i="3"/>
  <c r="N221" i="3" s="1"/>
  <c r="N95" i="3" s="1"/>
  <c r="H33" i="2"/>
  <c r="BA88" i="1" s="1"/>
  <c r="H35" i="3"/>
  <c r="BC89" i="1" s="1"/>
  <c r="BK119" i="3"/>
  <c r="N119" i="3" s="1"/>
  <c r="N90" i="3" s="1"/>
  <c r="H33" i="3"/>
  <c r="BA89" i="1" s="1"/>
  <c r="AA221" i="3"/>
  <c r="Y195" i="3"/>
  <c r="AA119" i="3"/>
  <c r="AA118" i="3" s="1"/>
  <c r="AA117" i="3" s="1"/>
  <c r="F78" i="4"/>
  <c r="Y221" i="3"/>
  <c r="BK195" i="3"/>
  <c r="N195" i="3" s="1"/>
  <c r="N94" i="3" s="1"/>
  <c r="W195" i="3"/>
  <c r="W118" i="3" s="1"/>
  <c r="W117" i="3" s="1"/>
  <c r="AU89" i="1" s="1"/>
  <c r="W184" i="3"/>
  <c r="BK184" i="3"/>
  <c r="N184" i="3" s="1"/>
  <c r="N93" i="3" s="1"/>
  <c r="W179" i="3"/>
  <c r="Y119" i="3"/>
  <c r="Y118" i="3" s="1"/>
  <c r="Y117" i="3" s="1"/>
  <c r="AA120" i="2"/>
  <c r="AA114" i="2" s="1"/>
  <c r="AA113" i="2" s="1"/>
  <c r="W115" i="2"/>
  <c r="H35" i="2"/>
  <c r="BC88" i="1" s="1"/>
  <c r="Y115" i="2"/>
  <c r="Y184" i="3"/>
  <c r="M33" i="3"/>
  <c r="AW89" i="1" s="1"/>
  <c r="F114" i="3"/>
  <c r="BK226" i="3"/>
  <c r="N226" i="3" s="1"/>
  <c r="N96" i="3" s="1"/>
  <c r="Y226" i="3"/>
  <c r="AA184" i="3"/>
  <c r="H34" i="3"/>
  <c r="BB89" i="1" s="1"/>
  <c r="H36" i="3"/>
  <c r="BD89" i="1" s="1"/>
  <c r="H34" i="2"/>
  <c r="BB88" i="1" s="1"/>
  <c r="H36" i="2"/>
  <c r="BD88" i="1" s="1"/>
  <c r="BK115" i="2"/>
  <c r="N90" i="2" s="1"/>
  <c r="M33" i="2"/>
  <c r="AW88" i="1" s="1"/>
  <c r="W114" i="2"/>
  <c r="W113" i="2" s="1"/>
  <c r="AU88" i="1" s="1"/>
  <c r="Y114" i="2"/>
  <c r="Y113" i="2" s="1"/>
  <c r="H32" i="3"/>
  <c r="AZ89" i="1" s="1"/>
  <c r="M32" i="3"/>
  <c r="AV89" i="1" s="1"/>
  <c r="H32" i="2"/>
  <c r="AZ88" i="1" s="1"/>
  <c r="M32" i="2"/>
  <c r="AV88" i="1" s="1"/>
  <c r="AA191" i="4"/>
  <c r="F110" i="2"/>
  <c r="AS87" i="1"/>
  <c r="W196" i="4"/>
  <c r="BK196" i="4"/>
  <c r="N196" i="4" s="1"/>
  <c r="N96" i="4" s="1"/>
  <c r="Y196" i="4"/>
  <c r="Y191" i="4"/>
  <c r="BK185" i="4"/>
  <c r="N185" i="4" s="1"/>
  <c r="N94" i="4" s="1"/>
  <c r="AA185" i="4"/>
  <c r="W185" i="4"/>
  <c r="BK174" i="4"/>
  <c r="N174" i="4" s="1"/>
  <c r="N93" i="4" s="1"/>
  <c r="W174" i="4"/>
  <c r="AA174" i="4"/>
  <c r="H36" i="4"/>
  <c r="BD90" i="1" s="1"/>
  <c r="H34" i="4"/>
  <c r="BB90" i="1" s="1"/>
  <c r="BK119" i="4"/>
  <c r="N119" i="4" s="1"/>
  <c r="N90" i="4" s="1"/>
  <c r="H33" i="4"/>
  <c r="BA90" i="1" s="1"/>
  <c r="AA196" i="4"/>
  <c r="BK191" i="4"/>
  <c r="N191" i="4" s="1"/>
  <c r="N95" i="4" s="1"/>
  <c r="W191" i="4"/>
  <c r="Y185" i="4"/>
  <c r="Y174" i="4"/>
  <c r="H35" i="4"/>
  <c r="BC90" i="1" s="1"/>
  <c r="M33" i="4"/>
  <c r="AW90" i="1" s="1"/>
  <c r="Y119" i="4"/>
  <c r="AA119" i="4"/>
  <c r="W119" i="4"/>
  <c r="H32" i="4"/>
  <c r="AZ90" i="1" s="1"/>
  <c r="M32" i="4"/>
  <c r="AV90" i="1" s="1"/>
  <c r="AT89" i="1" l="1"/>
  <c r="BC87" i="1"/>
  <c r="W34" i="1" s="1"/>
  <c r="BK114" i="2"/>
  <c r="BK113" i="2" s="1"/>
  <c r="N88" i="2" s="1"/>
  <c r="BB87" i="1"/>
  <c r="AX87" i="1" s="1"/>
  <c r="BK118" i="4"/>
  <c r="N118" i="4" s="1"/>
  <c r="N89" i="4" s="1"/>
  <c r="AT88" i="1"/>
  <c r="BD87" i="1"/>
  <c r="W35" i="1" s="1"/>
  <c r="BK118" i="3"/>
  <c r="N118" i="3" s="1"/>
  <c r="N89" i="3" s="1"/>
  <c r="BA87" i="1"/>
  <c r="W32" i="1" s="1"/>
  <c r="N89" i="2"/>
  <c r="AZ87" i="1"/>
  <c r="W31" i="1" s="1"/>
  <c r="AA118" i="4"/>
  <c r="AA117" i="4" s="1"/>
  <c r="AT90" i="1"/>
  <c r="W118" i="4"/>
  <c r="W117" i="4" s="1"/>
  <c r="AU90" i="1" s="1"/>
  <c r="AU87" i="1" s="1"/>
  <c r="Y118" i="4"/>
  <c r="Y117" i="4" s="1"/>
  <c r="BK117" i="4" l="1"/>
  <c r="N117" i="4" s="1"/>
  <c r="N88" i="4" s="1"/>
  <c r="W33" i="1"/>
  <c r="AY87" i="1"/>
  <c r="BK117" i="3"/>
  <c r="N117" i="3" s="1"/>
  <c r="N88" i="3" s="1"/>
  <c r="M27" i="3" s="1"/>
  <c r="M30" i="3" s="1"/>
  <c r="AW87" i="1"/>
  <c r="AK32" i="1" s="1"/>
  <c r="AV87" i="1"/>
  <c r="M27" i="2"/>
  <c r="M30" i="2" s="1"/>
  <c r="L96" i="2"/>
  <c r="M27" i="4"/>
  <c r="M30" i="4" s="1"/>
  <c r="L100" i="4"/>
  <c r="L100" i="3" l="1"/>
  <c r="AT87" i="1"/>
  <c r="AK31" i="1"/>
  <c r="L38" i="2"/>
  <c r="L38" i="3"/>
  <c r="L38" i="4"/>
  <c r="AG94" i="1" l="1"/>
  <c r="AK26" i="1"/>
  <c r="AK29" i="1" s="1"/>
  <c r="AK37" i="1" s="1"/>
  <c r="AN94" i="1"/>
</calcChain>
</file>

<file path=xl/sharedStrings.xml><?xml version="1.0" encoding="utf-8"?>
<sst xmlns="http://schemas.openxmlformats.org/spreadsheetml/2006/main" count="2668" uniqueCount="541">
  <si>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</si>
  <si>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</si>
  <si>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</si>
  <si>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</si>
  <si>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</si>
  <si>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</si>
  <si>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</si>
  <si>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</si>
  <si>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</si>
  <si>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</si>
  <si>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</si>
  <si>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</si>
  <si>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</si>
  <si>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000</t>
  </si>
  <si>
    <t>Stavba:</t>
  </si>
  <si>
    <t>Hřebeč-Netřeby dostavba kanalizace, gravitační</t>
  </si>
  <si>
    <t>0,1</t>
  </si>
  <si>
    <t>JKSO:</t>
  </si>
  <si>
    <t>CC-CZ:</t>
  </si>
  <si>
    <t>1</t>
  </si>
  <si>
    <t>Místo:</t>
  </si>
  <si>
    <t>Hřebeč</t>
  </si>
  <si>
    <t>Datum:</t>
  </si>
  <si>
    <t>10</t>
  </si>
  <si>
    <t>100</t>
  </si>
  <si>
    <t>Objednavatel:</t>
  </si>
  <si>
    <t>IČ:</t>
  </si>
  <si>
    <t>Obec Hřebeč</t>
  </si>
  <si>
    <t>DIČ:</t>
  </si>
  <si>
    <t>Zhotovitel:</t>
  </si>
  <si>
    <t xml:space="preserve"> </t>
  </si>
  <si>
    <t>Projektant:</t>
  </si>
  <si>
    <t>26760312</t>
  </si>
  <si>
    <t>D plus, projektová a inženýrská a.s.</t>
  </si>
  <si>
    <t>CZ26760312</t>
  </si>
  <si>
    <t>True</t>
  </si>
  <si>
    <t>Zpracovatel:</t>
  </si>
  <si>
    <t>Ing.Natálie Veselá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</si>
  <si>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</si>
  <si>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</si>
  <si>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</si>
  <si>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</si>
  <si>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</si>
  <si>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</si>
  <si>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</si>
  <si>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</si>
  <si>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</si>
  <si>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</si>
  <si>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</si>
  <si>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</si>
  <si>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</si>
  <si>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</si>
  <si>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</si>
  <si>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</si>
  <si>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</si>
  <si>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</si>
  <si>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</si>
  <si>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</si>
  <si>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</si>
  <si>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</si>
  <si>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</si>
  <si>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</si>
  <si>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</si>
  <si>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</si>
  <si>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</si>
  <si>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</si>
  <si>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</si>
  <si>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</si>
  <si>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</si>
  <si>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</si>
  <si>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</si>
  <si>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</si>
  <si>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</si>
  <si>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</si>
  <si>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</si>
  <si>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</si>
  <si>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</si>
  <si>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</si>
  <si>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</si>
  <si>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</si>
  <si>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</si>
  <si>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{D7F22AEE-09D7-4131-9BF4-3865577ACBAA}</t>
  </si>
  <si>
    <t>{00000000-0000-0000-0000-000000000000}</t>
  </si>
  <si>
    <t>001</t>
  </si>
  <si>
    <t>Vedlejší a ostatní náklady</t>
  </si>
  <si>
    <t>{E80CD822-480B-4FE3-9396-FB261B99DB22}</t>
  </si>
  <si>
    <t>K01</t>
  </si>
  <si>
    <t>Stoka B</t>
  </si>
  <si>
    <t>{04CB978F-01C4-4192-8FED-448D9E2A7685}</t>
  </si>
  <si>
    <t>K01a</t>
  </si>
  <si>
    <t>Stoka B - přípojky</t>
  </si>
  <si>
    <t>{29AAEB62-7F9B-4A07-ABA7-8633B0FE91B8}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</si>
  <si>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</si>
  <si>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</si>
  <si>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</si>
  <si>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</si>
  <si>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</si>
  <si>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</si>
  <si>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</si>
  <si>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</si>
  <si>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001 - Vedlejší a ostatní náklady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</si>
  <si>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</si>
  <si>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</si>
  <si>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</si>
  <si>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</si>
  <si>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</si>
  <si>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</si>
  <si>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</si>
  <si>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VRN -   Vedlejší a ostatní náklady</t>
  </si>
  <si>
    <t xml:space="preserve">    0 -   Vedlejší a ostatní náklady</t>
  </si>
  <si>
    <t xml:space="preserve">    OST - Ostatní</t>
  </si>
  <si>
    <t xml:space="preserve">    VRN4 -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</si>
  <si>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</si>
  <si>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</si>
  <si>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</si>
  <si>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</si>
  <si>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</si>
  <si>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</si>
  <si>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</si>
  <si>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</si>
  <si>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</si>
  <si>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</si>
  <si>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</si>
  <si>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</si>
  <si>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</si>
  <si>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</si>
  <si>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</si>
  <si>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</si>
  <si>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4</t>
  </si>
  <si>
    <t>ROZPOCET</t>
  </si>
  <si>
    <t>K</t>
  </si>
  <si>
    <t>010001000</t>
  </si>
  <si>
    <t>Vytýčení a zaměření stavby, vytýčení sítí</t>
  </si>
  <si>
    <t>Kč</t>
  </si>
  <si>
    <t>1024</t>
  </si>
  <si>
    <t>362604656</t>
  </si>
  <si>
    <t>030001000</t>
  </si>
  <si>
    <t>Zařízení staveniště</t>
  </si>
  <si>
    <t>-212381584</t>
  </si>
  <si>
    <t>3</t>
  </si>
  <si>
    <t>034503000</t>
  </si>
  <si>
    <t>Informační tabule na staveništi</t>
  </si>
  <si>
    <t>-1859867525</t>
  </si>
  <si>
    <t>045002000</t>
  </si>
  <si>
    <t>Kompletační a koordinační činnost</t>
  </si>
  <si>
    <t>725120229</t>
  </si>
  <si>
    <t>5</t>
  </si>
  <si>
    <t>013254001</t>
  </si>
  <si>
    <t>Vypracování dokumentace skutečného provedení díla tj. zřetelné vyznačení všech změn do projektové dokumentace stavby, ke kterým dojde v průběhu realizace díla ve 2 vyhotoveních.</t>
  </si>
  <si>
    <t>kpl</t>
  </si>
  <si>
    <t>262144</t>
  </si>
  <si>
    <t>-722901477</t>
  </si>
  <si>
    <t>Poznámka k položce:, -zřetelné vyznačení všech změn do projektové dokumentace stavby, ke kterým dojde v průběhu realizace díla v digitální podobě vč.geodetic. zaměření</t>
  </si>
  <si>
    <t>P</t>
  </si>
  <si>
    <t>6</t>
  </si>
  <si>
    <t>043134000</t>
  </si>
  <si>
    <t>Zkoušky zatěžkávací - předepsané zkoušky hutnění</t>
  </si>
  <si>
    <t>kus</t>
  </si>
  <si>
    <t>-1677662682</t>
  </si>
  <si>
    <t>Poznámka k položce: místa určí objednatel</t>
  </si>
  <si>
    <t>7</t>
  </si>
  <si>
    <t>049103000</t>
  </si>
  <si>
    <t>Náklady vzniklé v souvislosti s realizací stavby - DIO</t>
  </si>
  <si>
    <t>1643601303</t>
  </si>
  <si>
    <t>SD</t>
  </si>
  <si>
    <t>329,339</t>
  </si>
  <si>
    <t>skl</t>
  </si>
  <si>
    <t>532,375</t>
  </si>
  <si>
    <t>K01 - Stoka B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</si>
  <si>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</si>
  <si>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</si>
  <si>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</si>
  <si>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</si>
  <si>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</si>
  <si>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</si>
  <si>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</si>
  <si>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99 - Přesun hmot</t>
  </si>
  <si>
    <t>113107222</t>
  </si>
  <si>
    <t>Odstranění podkladu pl přes 200 m2 z kameniva drceného tl 200 mm</t>
  </si>
  <si>
    <t>m2</t>
  </si>
  <si>
    <t>-803726196</t>
  </si>
  <si>
    <t>"stoka B:" 2*251,5*0,9</t>
  </si>
  <si>
    <t>VV</t>
  </si>
  <si>
    <t>113107231</t>
  </si>
  <si>
    <t>Odstranění podkladu pl přes 200 m2 z betonu prostého tl 150 mm</t>
  </si>
  <si>
    <t>1652942372</t>
  </si>
  <si>
    <t>"stoka B:" 251,5*0,9</t>
  </si>
  <si>
    <t>113107241</t>
  </si>
  <si>
    <t>Odstranění podkladu pl přes 200 m2 živičných tl 50 mm</t>
  </si>
  <si>
    <t>-298379583</t>
  </si>
  <si>
    <t>"stoka B:" 251,5*(0,2+0,9+0,2)</t>
  </si>
  <si>
    <t>115101201</t>
  </si>
  <si>
    <t>Čerpání vody na dopravní výšku do 10 m průměrný přítok do 500 l/min</t>
  </si>
  <si>
    <t>hod</t>
  </si>
  <si>
    <t>-1358105773</t>
  </si>
  <si>
    <t>"čerpání  8,5 hodin denně"8*8,5</t>
  </si>
  <si>
    <t>115101301</t>
  </si>
  <si>
    <t>Pohotovost čerpací soupravy pro dopravní výšku do 10 m přítok do 500 l/min</t>
  </si>
  <si>
    <t>den</t>
  </si>
  <si>
    <t>-2008342077</t>
  </si>
  <si>
    <t>119001401</t>
  </si>
  <si>
    <t>Dočas.zajišť.potrubí ocel.DN 200mm</t>
  </si>
  <si>
    <t>m</t>
  </si>
  <si>
    <t>1158023225</t>
  </si>
  <si>
    <t>"plyn:"38+50</t>
  </si>
  <si>
    <t>119001411</t>
  </si>
  <si>
    <t>Dočasné zajištění potrubí betonového, ŽB nebo kameninového DN do 200</t>
  </si>
  <si>
    <t>247280832</t>
  </si>
  <si>
    <t>"vodovod:" 50</t>
  </si>
  <si>
    <t>8</t>
  </si>
  <si>
    <t>130001101</t>
  </si>
  <si>
    <t>Ztížení vykopávky příplatek za blízkost podzem.vedení nebo výbušnin pro lib.tř.hor.</t>
  </si>
  <si>
    <t>m3</t>
  </si>
  <si>
    <t>-1437708629</t>
  </si>
  <si>
    <t>"z 40%:" 0,4*532,375</t>
  </si>
  <si>
    <t>9</t>
  </si>
  <si>
    <t>132201202</t>
  </si>
  <si>
    <t>Hloubení rýh š do 2000 mm v hornině tř. 3 objemu do 1000 m3</t>
  </si>
  <si>
    <t>-2147048574</t>
  </si>
  <si>
    <t>"prům.hl.stoky B:2,84"</t>
  </si>
  <si>
    <t>"míst.kom.asfalt:"251,5*0,9*(2,84-(0,05+0,15+0,2+0,2))</t>
  </si>
  <si>
    <t>"rozšíření na šachty á 5%:" 0,05*507,024</t>
  </si>
  <si>
    <t>Mezisoučet</t>
  </si>
  <si>
    <t>"zemina 3 z 85%:" 0,85*532,375</t>
  </si>
  <si>
    <t>132201209</t>
  </si>
  <si>
    <t>Příplatek za lepivost k hloubení rýh š do 2000 mm v hornině tř. 3</t>
  </si>
  <si>
    <t>1168486645</t>
  </si>
  <si>
    <t>11</t>
  </si>
  <si>
    <t>132401201</t>
  </si>
  <si>
    <t>Hloubení rýh š do 2000 mm v hornině tř. 5</t>
  </si>
  <si>
    <t>-1504714311</t>
  </si>
  <si>
    <t>"zemina 5 z 5%:" 0,05*532,375</t>
  </si>
  <si>
    <t>12</t>
  </si>
  <si>
    <t>132501201</t>
  </si>
  <si>
    <t>Hloubení rýh š do 2000 mm v hornině tř. 6</t>
  </si>
  <si>
    <t>-259229003</t>
  </si>
  <si>
    <t>"zemina 6 z 5%:" 0,05*532,375</t>
  </si>
  <si>
    <t>13</t>
  </si>
  <si>
    <t>138401201</t>
  </si>
  <si>
    <t>Dolamování hloubených vykopávek rýh ve vrstvě tl do 500 mm v hornině tř. 5</t>
  </si>
  <si>
    <t>-138432234</t>
  </si>
  <si>
    <t>14</t>
  </si>
  <si>
    <t>151101102</t>
  </si>
  <si>
    <t>Zřízení příložného pažení a rozepření stěn rýh hl do 4 m</t>
  </si>
  <si>
    <t>105200305</t>
  </si>
  <si>
    <t>251,5*2,9*2</t>
  </si>
  <si>
    <t>151101112</t>
  </si>
  <si>
    <t>Odstranění příložného pažení a rozepření stěn rýh hl do 4 m</t>
  </si>
  <si>
    <t>-60336377</t>
  </si>
  <si>
    <t>16</t>
  </si>
  <si>
    <t>162401102</t>
  </si>
  <si>
    <t>Vodorovné přemístění do 2000 m výkopku/sypaniny z horniny tř. 1 až 4</t>
  </si>
  <si>
    <t>-1446848785</t>
  </si>
  <si>
    <t>"všechen výkopek na mezideponii:" 532,375</t>
  </si>
  <si>
    <t>17</t>
  </si>
  <si>
    <t>162701105</t>
  </si>
  <si>
    <t>Vodorovné přemístění do 10000 m výkopku z horniny tř. 1 až 4</t>
  </si>
  <si>
    <t>-1227977341</t>
  </si>
  <si>
    <t>"odvoz vytlač. zeminy (předpoklad 100% výměna):"532,375</t>
  </si>
  <si>
    <t>18</t>
  </si>
  <si>
    <t>162701109</t>
  </si>
  <si>
    <t>Příplatek k vodorovnému přemístění výkopku z horniny tř. 1 až 4 ZKD 1000 m přes 10000 m</t>
  </si>
  <si>
    <t>1215201629</t>
  </si>
  <si>
    <t>5*skl</t>
  </si>
  <si>
    <t>19</t>
  </si>
  <si>
    <t>167101102</t>
  </si>
  <si>
    <t>Nakládání výkopku z hornin tř. 1 až 4 přes 100 m3</t>
  </si>
  <si>
    <t>1825341235</t>
  </si>
  <si>
    <t>0,85*skl</t>
  </si>
  <si>
    <t>20</t>
  </si>
  <si>
    <t>167101152</t>
  </si>
  <si>
    <t>Nakládání výkopku z hornin tř. 5 až 7 přes 100 m3</t>
  </si>
  <si>
    <t>1545739729</t>
  </si>
  <si>
    <t>0,15*skl</t>
  </si>
  <si>
    <t>171201201</t>
  </si>
  <si>
    <t>Uložení sypaniny na skládky</t>
  </si>
  <si>
    <t>966314505</t>
  </si>
  <si>
    <t>22</t>
  </si>
  <si>
    <t>171201211</t>
  </si>
  <si>
    <t>Poplatek za uložení odpadu ze sypaniny na skládce (skládkovné)</t>
  </si>
  <si>
    <t>450632923</t>
  </si>
  <si>
    <t>23</t>
  </si>
  <si>
    <t>174101101</t>
  </si>
  <si>
    <t>Zásyp jam, šachet rýh nebo kolem objektů sypaninou se zhutněním</t>
  </si>
  <si>
    <t>473614578</t>
  </si>
  <si>
    <t>"zpětný zásyp -předpoklad 100% výměna:"</t>
  </si>
  <si>
    <t>"míst.kom :" 251,5*0,9*(2,84-(0,05+0,15+0,2+0,2+0,3+0,335+0,15))</t>
  </si>
  <si>
    <t>24</t>
  </si>
  <si>
    <t>M</t>
  </si>
  <si>
    <t>583441710.R</t>
  </si>
  <si>
    <t>Zásyp vhodným materiálem/zeminou dle ČSN 72 1006</t>
  </si>
  <si>
    <t>t</t>
  </si>
  <si>
    <t>-498688428</t>
  </si>
  <si>
    <t>SD*1,7</t>
  </si>
  <si>
    <t>25</t>
  </si>
  <si>
    <t>175101101</t>
  </si>
  <si>
    <t>Obsypání potrubí bez prohození sypaniny z hornin tř. 1 až 4 uloženým do 3 m od kraje výkopu</t>
  </si>
  <si>
    <t>318756542</t>
  </si>
  <si>
    <t>"míst.kom.:" 251,5*0,9*(0,335+0,3)</t>
  </si>
  <si>
    <t>"odpočet vytlač.zemina potrubím:" -3,14*(0,1675*0,1675)*251,5</t>
  </si>
  <si>
    <t>Součet</t>
  </si>
  <si>
    <t>26</t>
  </si>
  <si>
    <t>583373020</t>
  </si>
  <si>
    <t>štěrkopísek frakce 0-8</t>
  </si>
  <si>
    <t>-1716301621</t>
  </si>
  <si>
    <t>121,576*1,7</t>
  </si>
  <si>
    <t>27</t>
  </si>
  <si>
    <t>212752212</t>
  </si>
  <si>
    <t>Trativod z drenážních trubek plastových flexibilních D do 100 mm včetně lože tl.100mm ze štěrkodrti frakce 32-63</t>
  </si>
  <si>
    <t>2071611084</t>
  </si>
  <si>
    <t>"předpoklad z 50% délky:" 251,5*0,5</t>
  </si>
  <si>
    <t>28</t>
  </si>
  <si>
    <t>451573111</t>
  </si>
  <si>
    <t>Lože pod potrubí otevřený výkop ze štěrkopísku</t>
  </si>
  <si>
    <t>196322386</t>
  </si>
  <si>
    <t>251,5*0,9*0,15</t>
  </si>
  <si>
    <t>29</t>
  </si>
  <si>
    <t>452311131</t>
  </si>
  <si>
    <t>Podkladní desky z betonu prostého tř. C 12/15 otevřený výkop</t>
  </si>
  <si>
    <t>192489505</t>
  </si>
  <si>
    <t>"pod šachty:"6*1,4*1,4*0,15</t>
  </si>
  <si>
    <t>30</t>
  </si>
  <si>
    <t>564261111</t>
  </si>
  <si>
    <t>Podklad nebo podsyp ze štěrkopísku ŠP tl 200 mm</t>
  </si>
  <si>
    <t>742329557</t>
  </si>
  <si>
    <t>"míst.kom.:" 251,5*0,9</t>
  </si>
  <si>
    <t>31</t>
  </si>
  <si>
    <t>564762111</t>
  </si>
  <si>
    <t>Podklad z vibrovaného štěrku VŠ tl 200 mm</t>
  </si>
  <si>
    <t>1417980728</t>
  </si>
  <si>
    <t>32</t>
  </si>
  <si>
    <t>567124111</t>
  </si>
  <si>
    <t>Podklad z podkladového betonu tř. PB I (C 20/25) tl 150 mm</t>
  </si>
  <si>
    <t>-1061660715</t>
  </si>
  <si>
    <t>"míst.kom.:"251,5*0,9</t>
  </si>
  <si>
    <t>33</t>
  </si>
  <si>
    <t>576146311</t>
  </si>
  <si>
    <t>Asfaltový koberec otevřený AKO 16 (AKOH) tl 50 mm š do 3 m z nemodifikovaného asfaltu</t>
  </si>
  <si>
    <t>-1589523458</t>
  </si>
  <si>
    <t>"míst.kom.:"251,5*1,3</t>
  </si>
  <si>
    <t>34</t>
  </si>
  <si>
    <t>599141111</t>
  </si>
  <si>
    <t>Vyplnění spár mezi silničními dílci živičnou zálivkou</t>
  </si>
  <si>
    <t>-1163654121</t>
  </si>
  <si>
    <t>"dle řezání:" 505,6</t>
  </si>
  <si>
    <t>35</t>
  </si>
  <si>
    <t>871373121</t>
  </si>
  <si>
    <t>Mtž potr.PVC OV &lt;20% DN300</t>
  </si>
  <si>
    <t>-82452567</t>
  </si>
  <si>
    <t>"dle stoky B:" 251,5</t>
  </si>
  <si>
    <t>36</t>
  </si>
  <si>
    <t>286152220</t>
  </si>
  <si>
    <t>trubka kanalizační ULTRA RIB SN10 UR-2 DN 300 mm/ 5 m</t>
  </si>
  <si>
    <t>-923089795</t>
  </si>
  <si>
    <t>"3% prořez:" (251,5/5)*1,03</t>
  </si>
  <si>
    <t>37</t>
  </si>
  <si>
    <t>877353123</t>
  </si>
  <si>
    <t>Mtž tvar.PVC OV jednoosých DN200</t>
  </si>
  <si>
    <t>-199710803</t>
  </si>
  <si>
    <t>"dle počtu přípojek na stoce B:" 12</t>
  </si>
  <si>
    <t>38</t>
  </si>
  <si>
    <t>286153600</t>
  </si>
  <si>
    <t>zátka ULTRA RIB UR-2 DIN 150 mm</t>
  </si>
  <si>
    <t>344499721</t>
  </si>
  <si>
    <t>3% prořez</t>
  </si>
  <si>
    <t>12*1,03</t>
  </si>
  <si>
    <t>39</t>
  </si>
  <si>
    <t>592241751R</t>
  </si>
  <si>
    <t>Šachta prefabrikovaná DN1000 stěna 120 mm, hloubka dna od 2,5-3,0 m bez poklopu, dodávka  a montáž</t>
  </si>
  <si>
    <t>-488313614</t>
  </si>
  <si>
    <t>"v sestavě bet.skruží, těsnění a stupadel dle výpisu šachet dle PD:"2</t>
  </si>
  <si>
    <t>40</t>
  </si>
  <si>
    <t>592241750R</t>
  </si>
  <si>
    <t>Šachta prefabrikovaná DN1000 stěna 120 mm, hloubka dna od 2,0-2,5 m bez poklopu, dodávka a montáž</t>
  </si>
  <si>
    <t>18564305</t>
  </si>
  <si>
    <t>"v sestavě bet.skruží, těsnění a stupadel dle výpisu šachet dle PD:"1</t>
  </si>
  <si>
    <t>41</t>
  </si>
  <si>
    <t>592241752R</t>
  </si>
  <si>
    <t>Šachta prefabrikovaná DN1000 stěna 120 mm, hloubka dna od 3,0-3,5 m bez poklopu, dodávka  a montáž</t>
  </si>
  <si>
    <t>874831823</t>
  </si>
  <si>
    <t>"v sestavě bet.skruží, těsnění a stupadel dle výpisu šachet dle PD:"3</t>
  </si>
  <si>
    <t>42</t>
  </si>
  <si>
    <t>877375121</t>
  </si>
  <si>
    <t>Mtž odboč.tvar.PVC DN300</t>
  </si>
  <si>
    <t>-286898782</t>
  </si>
  <si>
    <t>43</t>
  </si>
  <si>
    <t>286154880</t>
  </si>
  <si>
    <t>odbočka ULTRA RIB UR-2 DIN/KG 45° 300/150 mm</t>
  </si>
  <si>
    <t>1055049772</t>
  </si>
  <si>
    <t>"3% prořez:" 12*1,03</t>
  </si>
  <si>
    <t>44</t>
  </si>
  <si>
    <t>892381112</t>
  </si>
  <si>
    <t>Zkouška těsnosti kanalizačního potrubí DN 300</t>
  </si>
  <si>
    <t>1998263596</t>
  </si>
  <si>
    <t>45</t>
  </si>
  <si>
    <t>892381113</t>
  </si>
  <si>
    <t>Kamerová prohlídka potrubí</t>
  </si>
  <si>
    <t>-25696266</t>
  </si>
  <si>
    <t>46</t>
  </si>
  <si>
    <t>899104111</t>
  </si>
  <si>
    <t>Osazení poklopů litinových nebo ocelových včetně rámů hmotnosti nad 150 kg</t>
  </si>
  <si>
    <t>979498523</t>
  </si>
  <si>
    <t>"dle počtu šachet:"6</t>
  </si>
  <si>
    <t>47</t>
  </si>
  <si>
    <t>552410111R</t>
  </si>
  <si>
    <t>poklop litinový plný s rámem D400 DN 600 mm, bez odvětrání</t>
  </si>
  <si>
    <t>-261690394</t>
  </si>
  <si>
    <t>pokop BEGU B-1 D400 bez odvětrání, s rámem</t>
  </si>
  <si>
    <t>48</t>
  </si>
  <si>
    <t>919731121</t>
  </si>
  <si>
    <t>Zarovnání styčné plochy podkladu nebo krytu živičného tl do 50 mm</t>
  </si>
  <si>
    <t>-2119421027</t>
  </si>
  <si>
    <t>(251,5+1,3)*2</t>
  </si>
  <si>
    <t>49</t>
  </si>
  <si>
    <t>919735111</t>
  </si>
  <si>
    <t>Řezání stávajícího živičného krytu hl do 50 mm</t>
  </si>
  <si>
    <t>455125961</t>
  </si>
  <si>
    <t>50</t>
  </si>
  <si>
    <t>997211511</t>
  </si>
  <si>
    <t>Vodorovná doprava suti po suchu na vzdálenost do 1 km</t>
  </si>
  <si>
    <t>576193915</t>
  </si>
  <si>
    <t>51</t>
  </si>
  <si>
    <t>997211519</t>
  </si>
  <si>
    <t>Příplatek ZKD 1 km u vodorovné dopravy suti</t>
  </si>
  <si>
    <t>-1452906046</t>
  </si>
  <si>
    <t>15*189,354</t>
  </si>
  <si>
    <t>52</t>
  </si>
  <si>
    <t>997211611</t>
  </si>
  <si>
    <t>Nakládání suti na dopravní prostředky pro vodorovnou dopravu</t>
  </si>
  <si>
    <t>-1647680564</t>
  </si>
  <si>
    <t>53</t>
  </si>
  <si>
    <t>997221815</t>
  </si>
  <si>
    <t>Poplatek za uložení betonového odpadu na skládce (skládkovné)</t>
  </si>
  <si>
    <t>1636683926</t>
  </si>
  <si>
    <t>54</t>
  </si>
  <si>
    <t>997221845</t>
  </si>
  <si>
    <t>Poplatek za uložení odpadu z asfaltových povrchů na skládce (skládkovné)</t>
  </si>
  <si>
    <t>-1183089719</t>
  </si>
  <si>
    <t>55</t>
  </si>
  <si>
    <t>997221855</t>
  </si>
  <si>
    <t>Poplatek za uložení odpadu z kameniva na skládce (skládkovné)</t>
  </si>
  <si>
    <t>954427545</t>
  </si>
  <si>
    <t>56</t>
  </si>
  <si>
    <t>998225111</t>
  </si>
  <si>
    <t>Přesun hmot pro pozemní komunikace s krytem z kamene, monolitickým betonovým nebo živičným</t>
  </si>
  <si>
    <t>-1774121699</t>
  </si>
  <si>
    <t>57</t>
  </si>
  <si>
    <t>998276101</t>
  </si>
  <si>
    <t>Přesun hmot pro trubní vedení z trub z plastických hmot otevřený výkop</t>
  </si>
  <si>
    <t>-733403185</t>
  </si>
  <si>
    <t>ŠD</t>
  </si>
  <si>
    <t>84,87</t>
  </si>
  <si>
    <t>K01a - Stoka B - přípojky</t>
  </si>
  <si>
    <t>-2044629237</t>
  </si>
  <si>
    <t>"stoka B-přípojky:" 2*57,5*0,9</t>
  </si>
  <si>
    <t>-1374365960</t>
  </si>
  <si>
    <t>"stoka B-přípojky:" 57,5*0,9</t>
  </si>
  <si>
    <t>939317595</t>
  </si>
  <si>
    <t>"stoka B-přípojky:" 57,5*(0,2+0,9+0,2)</t>
  </si>
  <si>
    <t>-2030870953</t>
  </si>
  <si>
    <t>"čerpání  8,5 hodin denně"2*8,5</t>
  </si>
  <si>
    <t>-1690576251</t>
  </si>
  <si>
    <t>-414131132</t>
  </si>
  <si>
    <t>"z 40%:" 0,4*115,92</t>
  </si>
  <si>
    <t>632235362</t>
  </si>
  <si>
    <t>"míst.kom.asfalt:"57,5*0,9*(2,84-(0,05+0,15+0,2+0,2))</t>
  </si>
  <si>
    <t>"hornina 3 z 85%:" 0,85*115,92</t>
  </si>
  <si>
    <t>252397186</t>
  </si>
  <si>
    <t>1622768652</t>
  </si>
  <si>
    <t>"hornina 5 z 5%:" 0,05*115,92</t>
  </si>
  <si>
    <t>290087473</t>
  </si>
  <si>
    <t>"hornina 6 z 5%:" 0,05*115,92</t>
  </si>
  <si>
    <t>-1604739080</t>
  </si>
  <si>
    <t>1715053215</t>
  </si>
  <si>
    <t>57,5*2,9*2</t>
  </si>
  <si>
    <t>-1728914269</t>
  </si>
  <si>
    <t>161101101</t>
  </si>
  <si>
    <t>Svislé přemístění výkopku z horniny tř. 1 až 4 hl výkopu do 2,5 m</t>
  </si>
  <si>
    <t>-956467561</t>
  </si>
  <si>
    <t>1692122241</t>
  </si>
  <si>
    <t>"všechen výkopek na mezideponii:" 115,921</t>
  </si>
  <si>
    <t>1292638152</t>
  </si>
  <si>
    <t>"odvoz vytlač. zeminy (lože+obsyp+zásyp ŠD):"7,763+23,288+ŠD</t>
  </si>
  <si>
    <t>2128721827</t>
  </si>
  <si>
    <t>5*115,921</t>
  </si>
  <si>
    <t>-607104870</t>
  </si>
  <si>
    <t>-132739219</t>
  </si>
  <si>
    <t>3*5,796</t>
  </si>
  <si>
    <t>-603743927</t>
  </si>
  <si>
    <t>-1644838646</t>
  </si>
  <si>
    <t>556766978</t>
  </si>
  <si>
    <t>"míst.kom :" 57,5*0,9*(2,84-(0,05+0,15+0,2+0,2+0,3+0,15+0,15))</t>
  </si>
  <si>
    <t>-186922609</t>
  </si>
  <si>
    <t>ŠD*1,7</t>
  </si>
  <si>
    <t>-782823501</t>
  </si>
  <si>
    <t>"míst.kom.:" 57,5*0,9*(0,15+0,3)</t>
  </si>
  <si>
    <t>"odpočet vytlač.zemina potrubím:" -3,14*(0,075*0,075)*57,5</t>
  </si>
  <si>
    <t>-1138385470</t>
  </si>
  <si>
    <t>22,272*1,7</t>
  </si>
  <si>
    <t>-1137792603</t>
  </si>
  <si>
    <t>"předpoklad z 50% délky:" 57,5*0,5</t>
  </si>
  <si>
    <t>-1843306089</t>
  </si>
  <si>
    <t>57,5*0,9*0,15</t>
  </si>
  <si>
    <t>1860074126</t>
  </si>
  <si>
    <t>"míst.kom.:" 57,5*0,9</t>
  </si>
  <si>
    <t>-2040378285</t>
  </si>
  <si>
    <t>-1155220083</t>
  </si>
  <si>
    <t>296346190</t>
  </si>
  <si>
    <t>"míst.kom.:" 57,5*1,3</t>
  </si>
  <si>
    <t>-1442047261</t>
  </si>
  <si>
    <t>2*57,5</t>
  </si>
  <si>
    <t>871313121</t>
  </si>
  <si>
    <t>Montáž potrubí z kanalizačních trub z PVC otevřený výkop sklon do 20 % DN 150</t>
  </si>
  <si>
    <t>234519744</t>
  </si>
  <si>
    <t>286112630</t>
  </si>
  <si>
    <t>trubka KGEM s hrdlem 150X4,7X2M SN8KOEX,PVC</t>
  </si>
  <si>
    <t>220507238</t>
  </si>
  <si>
    <t>(57,5/2)*1,03</t>
  </si>
  <si>
    <t>-397748546</t>
  </si>
  <si>
    <t>1324260729</t>
  </si>
  <si>
    <t>1166869484</t>
  </si>
  <si>
    <t>57,5*2</t>
  </si>
  <si>
    <t>-2110627264</t>
  </si>
  <si>
    <t>2137296353</t>
  </si>
  <si>
    <t>-998665389</t>
  </si>
  <si>
    <t>15*43,292</t>
  </si>
  <si>
    <t>-1901402368</t>
  </si>
  <si>
    <t>733346289</t>
  </si>
  <si>
    <t>509740188</t>
  </si>
  <si>
    <t>-168507608</t>
  </si>
  <si>
    <t>-2016979142</t>
  </si>
  <si>
    <t>1442100438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</si>
  <si>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</si>
  <si>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</si>
  <si>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</si>
  <si>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</si>
  <si>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</si>
  <si>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</si>
  <si>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</si>
  <si>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vyplnit</t>
  </si>
  <si>
    <t>Vyplnit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</si>
</sst>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8" x14ac:knownFonts="1">
    <font>
      <sz val="8"/>
      <name val="Trebuchet MS"/>
      <charset val="238"/>
    </font>
    <font>
      <sz val="8"/>
      <color indexed="43"/>
      <name val="Trebuchet MS"/>
      <charset val="238"/>
    </font>
    <font>
      <sz val="8"/>
      <color indexed="48"/>
      <name val="Trebuchet MS"/>
      <charset val="238"/>
    </font>
    <font>
      <b/>
      <sz val="16"/>
      <name val="Trebuchet MS"/>
      <charset val="238"/>
    </font>
    <font>
      <sz val="9"/>
      <color indexed="55"/>
      <name val="Trebuchet MS"/>
      <charset val="238"/>
    </font>
    <font>
      <sz val="9"/>
      <name val="Trebuchet MS"/>
      <charset val="238"/>
    </font>
    <font>
      <b/>
      <sz val="12"/>
      <name val="Trebuchet MS"/>
      <charset val="238"/>
    </font>
    <font>
      <sz val="10"/>
      <color indexed="63"/>
      <name val="Trebuchet MS"/>
      <charset val="238"/>
    </font>
    <font>
      <sz val="10"/>
      <name val="Trebuchet MS"/>
      <charset val="238"/>
    </font>
    <font>
      <b/>
      <sz val="10"/>
      <name val="Trebuchet MS"/>
      <charset val="238"/>
    </font>
    <font>
      <sz val="8"/>
      <color indexed="55"/>
      <name val="Trebuchet MS"/>
      <charset val="238"/>
    </font>
    <font>
      <b/>
      <sz val="8"/>
      <color indexed="55"/>
      <name val="Trebuchet MS"/>
      <charset val="238"/>
    </font>
    <font>
      <b/>
      <sz val="10"/>
      <color indexed="63"/>
      <name val="Trebuchet MS"/>
      <charset val="238"/>
    </font>
    <font>
      <sz val="10"/>
      <color indexed="55"/>
      <name val="Trebuchet MS"/>
      <charset val="238"/>
    </font>
    <font>
      <b/>
      <sz val="9"/>
      <name val="Trebuchet MS"/>
      <charset val="238"/>
    </font>
    <font>
      <sz val="12"/>
      <color indexed="55"/>
      <name val="Trebuchet MS"/>
      <charset val="238"/>
    </font>
    <font>
      <b/>
      <sz val="12"/>
      <color indexed="16"/>
      <name val="Trebuchet MS"/>
      <charset val="238"/>
    </font>
    <font>
      <sz val="12"/>
      <name val="Trebuchet MS"/>
      <charset val="238"/>
    </font>
    <font>
      <sz val="11"/>
      <name val="Trebuchet MS"/>
      <charset val="238"/>
    </font>
    <font>
      <b/>
      <sz val="11"/>
      <color indexed="56"/>
      <name val="Trebuchet MS"/>
      <charset val="238"/>
    </font>
    <font>
      <sz val="11"/>
      <color indexed="56"/>
      <name val="Trebuchet MS"/>
      <charset val="238"/>
    </font>
    <font>
      <sz val="11"/>
      <color indexed="55"/>
      <name val="Trebuchet MS"/>
      <charset val="238"/>
    </font>
    <font>
      <sz val="12"/>
      <color indexed="56"/>
      <name val="Trebuchet MS"/>
      <charset val="238"/>
    </font>
    <font>
      <sz val="8"/>
      <color indexed="56"/>
      <name val="Trebuchet MS"/>
      <charset val="238"/>
    </font>
    <font>
      <sz val="10"/>
      <color indexed="56"/>
      <name val="Trebuchet MS"/>
      <charset val="238"/>
    </font>
    <font>
      <sz val="8"/>
      <color indexed="16"/>
      <name val="Trebuchet MS"/>
      <charset val="238"/>
    </font>
    <font>
      <b/>
      <sz val="8"/>
      <name val="Trebuchet MS"/>
      <charset val="238"/>
    </font>
    <font>
      <i/>
      <sz val="7"/>
      <color indexed="55"/>
      <name val="Trebuchet MS"/>
      <charset val="238"/>
    </font>
    <font>
      <sz val="8"/>
      <color indexed="63"/>
      <name val="Trebuchet MS"/>
      <charset val="238"/>
    </font>
    <font>
      <sz val="8"/>
      <color indexed="20"/>
      <name val="Trebuchet MS"/>
      <charset val="238"/>
    </font>
    <font>
      <sz val="8"/>
      <color indexed="18"/>
      <name val="Trebuchet MS"/>
      <charset val="238"/>
    </font>
    <font>
      <i/>
      <sz val="8"/>
      <color indexed="12"/>
      <name val="Trebuchet MS"/>
      <charset val="238"/>
    </font>
    <font>
      <sz val="8"/>
      <color indexed="10"/>
      <name val="Trebuchet MS"/>
      <charset val="238"/>
    </font>
    <font>
      <sz val="10"/>
      <name val="Trebuchet MS"/>
      <family val="2"/>
      <charset val="238"/>
    </font>
    <font>
      <sz val="10"/>
      <color indexed="16"/>
      <name val="Trebuchet MS"/>
      <family val="2"/>
      <charset val="238"/>
    </font>
    <font>
      <u/>
      <sz val="8"/>
      <color theme="10"/>
      <name val="Trebuchet MS"/>
      <charset val="238"/>
    </font>
    <font>
      <sz val="18"/>
      <color theme="10"/>
      <name val="Wingdings 2"/>
      <family val="1"/>
      <charset val="2"/>
    </font>
    <font>
      <u/>
      <sz val="10"/>
      <color theme="10"/>
      <name val="Trebuchet M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2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 applyAlignment="0">
      <alignment vertical="top" wrapText="1"/>
      <protection locked="0"/>
    </xf>
    <xf numFmtId="0" fontId="35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2" borderId="0" xfId="0" applyFill="1" applyAlignment="1">
      <alignment horizontal="left" vertical="top"/>
      <protection locked="0"/>
    </xf>
    <xf numFmtId="0" fontId="1" fillId="2" borderId="0" xfId="0" applyFont="1" applyFill="1" applyAlignment="1">
      <alignment horizontal="left" vertical="center"/>
      <protection locked="0"/>
    </xf>
    <xf numFmtId="0" fontId="0" fillId="2" borderId="0" xfId="0" applyFont="1" applyFill="1" applyAlignment="1">
      <alignment horizontal="left" vertical="top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Border="1" applyAlignment="1">
      <alignment horizontal="lef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2" fillId="0" borderId="0" xfId="0" applyFont="1" applyAlignment="1">
      <alignment horizontal="left" vertical="center"/>
      <protection locked="0"/>
    </xf>
    <xf numFmtId="0" fontId="4" fillId="0" borderId="0" xfId="0" applyFont="1" applyAlignment="1">
      <alignment horizontal="left" vertical="top"/>
      <protection locked="0"/>
    </xf>
    <xf numFmtId="0" fontId="5" fillId="0" borderId="0" xfId="0" applyFont="1" applyAlignment="1">
      <alignment horizontal="left" vertical="center"/>
      <protection locked="0"/>
    </xf>
    <xf numFmtId="0" fontId="6" fillId="0" borderId="0" xfId="0" applyFont="1" applyAlignment="1">
      <alignment horizontal="left" vertical="top"/>
      <protection locked="0"/>
    </xf>
    <xf numFmtId="0" fontId="4" fillId="0" borderId="0" xfId="0" applyFont="1" applyAlignment="1">
      <alignment horizontal="left" vertical="center"/>
      <protection locked="0"/>
    </xf>
    <xf numFmtId="0" fontId="0" fillId="0" borderId="6" xfId="0" applyBorder="1" applyAlignment="1">
      <alignment horizontal="left" vertical="top"/>
      <protection locked="0"/>
    </xf>
    <xf numFmtId="0" fontId="7" fillId="0" borderId="0" xfId="0" applyFont="1" applyAlignment="1">
      <alignment horizontal="left" vertical="center"/>
      <protection locked="0"/>
    </xf>
    <xf numFmtId="0" fontId="0" fillId="0" borderId="4" xfId="0" applyBorder="1" applyAlignment="1">
      <alignment horizontal="left" vertical="center"/>
      <protection locked="0"/>
    </xf>
    <xf numFmtId="0" fontId="0" fillId="0" borderId="5" xfId="0" applyBorder="1" applyAlignment="1">
      <alignment horizontal="left" vertical="center"/>
      <protection locked="0"/>
    </xf>
    <xf numFmtId="0" fontId="9" fillId="0" borderId="7" xfId="0" applyFont="1" applyBorder="1" applyAlignment="1">
      <alignment horizontal="left" vertical="center"/>
      <protection locked="0"/>
    </xf>
    <xf numFmtId="0" fontId="0" fillId="0" borderId="7" xfId="0" applyBorder="1" applyAlignment="1">
      <alignment horizontal="left" vertical="center"/>
      <protection locked="0"/>
    </xf>
    <xf numFmtId="0" fontId="10" fillId="0" borderId="4" xfId="0" applyFont="1" applyBorder="1" applyAlignment="1">
      <alignment horizontal="left" vertical="center"/>
      <protection locked="0"/>
    </xf>
    <xf numFmtId="0" fontId="10" fillId="0" borderId="0" xfId="0" applyFont="1" applyAlignment="1">
      <alignment horizontal="left" vertical="center"/>
      <protection locked="0"/>
    </xf>
    <xf numFmtId="165" fontId="10" fillId="0" borderId="0" xfId="0" applyNumberFormat="1" applyFont="1" applyAlignment="1">
      <alignment horizontal="right" vertical="center"/>
      <protection locked="0"/>
    </xf>
    <xf numFmtId="0" fontId="10" fillId="0" borderId="0" xfId="0" applyFont="1" applyAlignment="1">
      <alignment horizontal="center" vertical="center"/>
      <protection locked="0"/>
    </xf>
    <xf numFmtId="0" fontId="10" fillId="0" borderId="5" xfId="0" applyFont="1" applyBorder="1" applyAlignment="1">
      <alignment horizontal="left" vertical="center"/>
      <protection locked="0"/>
    </xf>
    <xf numFmtId="0" fontId="0" fillId="3" borderId="0" xfId="0" applyFill="1" applyAlignment="1">
      <alignment horizontal="left" vertical="center"/>
      <protection locked="0"/>
    </xf>
    <xf numFmtId="0" fontId="6" fillId="3" borderId="8" xfId="0" applyFont="1" applyFill="1" applyBorder="1" applyAlignment="1">
      <alignment horizontal="left" vertical="center"/>
      <protection locked="0"/>
    </xf>
    <xf numFmtId="0" fontId="0" fillId="3" borderId="9" xfId="0" applyFill="1" applyBorder="1" applyAlignment="1">
      <alignment horizontal="left" vertical="center"/>
      <protection locked="0"/>
    </xf>
    <xf numFmtId="0" fontId="6" fillId="3" borderId="9" xfId="0" applyFont="1" applyFill="1" applyBorder="1" applyAlignment="1">
      <alignment horizontal="center" vertical="center"/>
      <protection locked="0"/>
    </xf>
    <xf numFmtId="0" fontId="12" fillId="0" borderId="10" xfId="0" applyFont="1" applyBorder="1" applyAlignment="1">
      <alignment horizontal="left" vertical="center"/>
      <protection locked="0"/>
    </xf>
    <xf numFmtId="0" fontId="0" fillId="0" borderId="11" xfId="0" applyBorder="1" applyAlignment="1">
      <alignment horizontal="left" vertical="center"/>
      <protection locked="0"/>
    </xf>
    <xf numFmtId="0" fontId="0" fillId="0" borderId="12" xfId="0" applyBorder="1" applyAlignment="1">
      <alignment horizontal="left" vertical="center"/>
      <protection locked="0"/>
    </xf>
    <xf numFmtId="0" fontId="0" fillId="0" borderId="13" xfId="0" applyBorder="1" applyAlignment="1">
      <alignment horizontal="left" vertical="top"/>
      <protection locked="0"/>
    </xf>
    <xf numFmtId="0" fontId="0" fillId="0" borderId="14" xfId="0" applyBorder="1" applyAlignment="1">
      <alignment horizontal="left" vertical="top"/>
      <protection locked="0"/>
    </xf>
    <xf numFmtId="0" fontId="13" fillId="0" borderId="15" xfId="0" applyFont="1" applyBorder="1" applyAlignment="1">
      <alignment horizontal="left" vertical="center"/>
      <protection locked="0"/>
    </xf>
    <xf numFmtId="0" fontId="0" fillId="0" borderId="16" xfId="0" applyBorder="1" applyAlignment="1">
      <alignment horizontal="left" vertical="center"/>
      <protection locked="0"/>
    </xf>
    <xf numFmtId="0" fontId="13" fillId="0" borderId="16" xfId="0" applyFont="1" applyBorder="1" applyAlignment="1">
      <alignment horizontal="left" vertical="center"/>
      <protection locked="0"/>
    </xf>
    <xf numFmtId="0" fontId="0" fillId="0" borderId="17" xfId="0" applyBorder="1" applyAlignment="1">
      <alignment horizontal="left" vertical="center"/>
      <protection locked="0"/>
    </xf>
    <xf numFmtId="0" fontId="0" fillId="0" borderId="18" xfId="0" applyBorder="1" applyAlignment="1">
      <alignment horizontal="left" vertical="center"/>
      <protection locked="0"/>
    </xf>
    <xf numFmtId="0" fontId="0" fillId="0" borderId="19" xfId="0" applyBorder="1" applyAlignment="1">
      <alignment horizontal="left" vertical="center"/>
      <protection locked="0"/>
    </xf>
    <xf numFmtId="0" fontId="0" fillId="0" borderId="20" xfId="0" applyBorder="1" applyAlignment="1">
      <alignment horizontal="left" vertical="center"/>
      <protection locked="0"/>
    </xf>
    <xf numFmtId="0" fontId="0" fillId="0" borderId="1" xfId="0" applyBorder="1" applyAlignment="1">
      <alignment horizontal="left" vertical="center"/>
      <protection locked="0"/>
    </xf>
    <xf numFmtId="0" fontId="0" fillId="0" borderId="2" xfId="0" applyBorder="1" applyAlignment="1">
      <alignment horizontal="left" vertical="center"/>
      <protection locked="0"/>
    </xf>
    <xf numFmtId="0" fontId="0" fillId="0" borderId="3" xfId="0" applyBorder="1" applyAlignment="1">
      <alignment horizontal="left" vertical="center"/>
      <protection locked="0"/>
    </xf>
    <xf numFmtId="0" fontId="5" fillId="0" borderId="4" xfId="0" applyFont="1" applyBorder="1" applyAlignment="1">
      <alignment horizontal="left" vertical="center"/>
      <protection locked="0"/>
    </xf>
    <xf numFmtId="0" fontId="5" fillId="0" borderId="5" xfId="0" applyFont="1" applyBorder="1" applyAlignment="1">
      <alignment horizontal="left" vertical="center"/>
      <protection locked="0"/>
    </xf>
    <xf numFmtId="0" fontId="6" fillId="0" borderId="0" xfId="0" applyFont="1" applyAlignment="1">
      <alignment horizontal="left" vertical="center"/>
      <protection locked="0"/>
    </xf>
    <xf numFmtId="0" fontId="6" fillId="0" borderId="4" xfId="0" applyFont="1" applyBorder="1" applyAlignment="1">
      <alignment horizontal="left" vertical="center"/>
      <protection locked="0"/>
    </xf>
    <xf numFmtId="0" fontId="6" fillId="0" borderId="5" xfId="0" applyFont="1" applyBorder="1" applyAlignment="1">
      <alignment horizontal="left" vertical="center"/>
      <protection locked="0"/>
    </xf>
    <xf numFmtId="0" fontId="14" fillId="0" borderId="0" xfId="0" applyFont="1" applyAlignment="1">
      <alignment horizontal="left" vertical="center"/>
      <protection locked="0"/>
    </xf>
    <xf numFmtId="166" fontId="5" fillId="0" borderId="0" xfId="0" applyNumberFormat="1" applyFont="1" applyAlignment="1">
      <alignment horizontal="left" vertical="top"/>
      <protection locked="0"/>
    </xf>
    <xf numFmtId="0" fontId="0" fillId="0" borderId="13" xfId="0" applyBorder="1" applyAlignment="1">
      <alignment horizontal="left" vertical="center"/>
      <protection locked="0"/>
    </xf>
    <xf numFmtId="0" fontId="0" fillId="0" borderId="14" xfId="0" applyBorder="1" applyAlignment="1">
      <alignment horizontal="left" vertical="center"/>
      <protection locked="0"/>
    </xf>
    <xf numFmtId="0" fontId="4" fillId="0" borderId="21" xfId="0" applyFont="1" applyBorder="1" applyAlignment="1">
      <alignment horizontal="center" vertical="center" wrapText="1"/>
      <protection locked="0"/>
    </xf>
    <xf numFmtId="0" fontId="4" fillId="0" borderId="22" xfId="0" applyFont="1" applyBorder="1" applyAlignment="1">
      <alignment horizontal="center" vertical="center" wrapText="1"/>
      <protection locked="0"/>
    </xf>
    <xf numFmtId="0" fontId="4" fillId="0" borderId="23" xfId="0" applyFont="1" applyBorder="1" applyAlignment="1">
      <alignment horizontal="center" vertical="center" wrapText="1"/>
      <protection locked="0"/>
    </xf>
    <xf numFmtId="0" fontId="0" fillId="0" borderId="0" xfId="0" applyAlignment="1">
      <alignment horizontal="left" vertical="center"/>
      <protection locked="0"/>
    </xf>
    <xf numFmtId="0" fontId="0" fillId="0" borderId="10" xfId="0" applyBorder="1" applyAlignment="1">
      <alignment horizontal="left" vertical="center"/>
      <protection locked="0"/>
    </xf>
    <xf numFmtId="0" fontId="16" fillId="0" borderId="0" xfId="0" applyFont="1" applyAlignment="1">
      <alignment horizontal="left" vertical="center"/>
      <protection locked="0"/>
    </xf>
    <xf numFmtId="164" fontId="15" fillId="0" borderId="13" xfId="0" applyNumberFormat="1" applyFont="1" applyBorder="1" applyAlignment="1">
      <alignment horizontal="right" vertical="center"/>
      <protection locked="0"/>
    </xf>
    <xf numFmtId="164" fontId="15" fillId="0" borderId="0" xfId="0" applyNumberFormat="1" applyFont="1" applyAlignment="1">
      <alignment horizontal="right" vertical="center"/>
      <protection locked="0"/>
    </xf>
    <xf numFmtId="167" fontId="15" fillId="0" borderId="0" xfId="0" applyNumberFormat="1" applyFont="1" applyAlignment="1">
      <alignment horizontal="right" vertical="center"/>
      <protection locked="0"/>
    </xf>
    <xf numFmtId="164" fontId="15" fillId="0" borderId="14" xfId="0" applyNumberFormat="1" applyFont="1" applyBorder="1" applyAlignment="1">
      <alignment horizontal="right" vertical="center"/>
      <protection locked="0"/>
    </xf>
    <xf numFmtId="0" fontId="17" fillId="0" borderId="0" xfId="0" applyFont="1" applyAlignment="1">
      <alignment horizontal="left" vertical="center"/>
      <protection locked="0"/>
    </xf>
    <xf numFmtId="0" fontId="18" fillId="0" borderId="0" xfId="0" applyFont="1" applyAlignment="1">
      <alignment horizontal="left" vertical="center"/>
      <protection locked="0"/>
    </xf>
    <xf numFmtId="0" fontId="18" fillId="0" borderId="4" xfId="0" applyFont="1" applyBorder="1" applyAlignment="1">
      <alignment horizontal="left" vertical="center"/>
      <protection locked="0"/>
    </xf>
    <xf numFmtId="0" fontId="19" fillId="0" borderId="0" xfId="0" applyFont="1" applyAlignment="1">
      <alignment horizontal="left" vertical="center"/>
      <protection locked="0"/>
    </xf>
    <xf numFmtId="0" fontId="18" fillId="0" borderId="5" xfId="0" applyFont="1" applyBorder="1" applyAlignment="1">
      <alignment horizontal="left" vertical="center"/>
      <protection locked="0"/>
    </xf>
    <xf numFmtId="164" fontId="21" fillId="0" borderId="13" xfId="0" applyNumberFormat="1" applyFont="1" applyBorder="1" applyAlignment="1">
      <alignment horizontal="right" vertical="center"/>
      <protection locked="0"/>
    </xf>
    <xf numFmtId="164" fontId="21" fillId="0" borderId="0" xfId="0" applyNumberFormat="1" applyFont="1" applyAlignment="1">
      <alignment horizontal="right" vertical="center"/>
      <protection locked="0"/>
    </xf>
    <xf numFmtId="167" fontId="21" fillId="0" borderId="0" xfId="0" applyNumberFormat="1" applyFont="1" applyAlignment="1">
      <alignment horizontal="right" vertical="center"/>
      <protection locked="0"/>
    </xf>
    <xf numFmtId="164" fontId="21" fillId="0" borderId="14" xfId="0" applyNumberFormat="1" applyFont="1" applyBorder="1" applyAlignment="1">
      <alignment horizontal="right" vertical="center"/>
      <protection locked="0"/>
    </xf>
    <xf numFmtId="164" fontId="21" fillId="0" borderId="15" xfId="0" applyNumberFormat="1" applyFont="1" applyBorder="1" applyAlignment="1">
      <alignment horizontal="right" vertical="center"/>
      <protection locked="0"/>
    </xf>
    <xf numFmtId="164" fontId="21" fillId="0" borderId="16" xfId="0" applyNumberFormat="1" applyFont="1" applyBorder="1" applyAlignment="1">
      <alignment horizontal="right" vertical="center"/>
      <protection locked="0"/>
    </xf>
    <xf numFmtId="167" fontId="21" fillId="0" borderId="16" xfId="0" applyNumberFormat="1" applyFont="1" applyBorder="1" applyAlignment="1">
      <alignment horizontal="right" vertical="center"/>
      <protection locked="0"/>
    </xf>
    <xf numFmtId="164" fontId="21" fillId="0" borderId="17" xfId="0" applyNumberFormat="1" applyFont="1" applyBorder="1" applyAlignment="1">
      <alignment horizontal="right" vertical="center"/>
      <protection locked="0"/>
    </xf>
    <xf numFmtId="0" fontId="16" fillId="3" borderId="0" xfId="0" applyFont="1" applyFill="1" applyAlignment="1">
      <alignment horizontal="left" vertical="center"/>
      <protection locked="0"/>
    </xf>
    <xf numFmtId="0" fontId="0" fillId="0" borderId="0" xfId="0" applyFont="1" applyAlignment="1">
      <alignment horizontal="left" vertical="center" wrapText="1"/>
      <protection locked="0"/>
    </xf>
    <xf numFmtId="0" fontId="0" fillId="0" borderId="4" xfId="0" applyBorder="1" applyAlignment="1">
      <alignment horizontal="left" vertical="center" wrapText="1"/>
      <protection locked="0"/>
    </xf>
    <xf numFmtId="0" fontId="0" fillId="0" borderId="5" xfId="0" applyBorder="1" applyAlignment="1">
      <alignment horizontal="left" vertical="center" wrapText="1"/>
      <protection locked="0"/>
    </xf>
    <xf numFmtId="0" fontId="8" fillId="0" borderId="0" xfId="0" applyFont="1" applyAlignment="1">
      <alignment horizontal="left" vertical="center"/>
      <protection locked="0"/>
    </xf>
    <xf numFmtId="0" fontId="9" fillId="0" borderId="0" xfId="0" applyFont="1" applyAlignment="1">
      <alignment horizontal="left" vertical="center"/>
      <protection locked="0"/>
    </xf>
    <xf numFmtId="0" fontId="10" fillId="0" borderId="0" xfId="0" applyFont="1" applyAlignment="1">
      <alignment horizontal="right" vertical="center"/>
      <protection locked="0"/>
    </xf>
    <xf numFmtId="0" fontId="6" fillId="3" borderId="9" xfId="0" applyFont="1" applyFill="1" applyBorder="1" applyAlignment="1">
      <alignment horizontal="right" vertical="center"/>
      <protection locked="0"/>
    </xf>
    <xf numFmtId="0" fontId="22" fillId="0" borderId="4" xfId="0" applyFont="1" applyBorder="1" applyAlignment="1">
      <alignment horizontal="left" vertical="center"/>
      <protection locked="0"/>
    </xf>
    <xf numFmtId="0" fontId="22" fillId="0" borderId="0" xfId="0" applyFont="1" applyAlignment="1">
      <alignment horizontal="left" vertical="center"/>
      <protection locked="0"/>
    </xf>
    <xf numFmtId="0" fontId="22" fillId="0" borderId="5" xfId="0" applyFont="1" applyBorder="1" applyAlignment="1">
      <alignment horizontal="left" vertical="center"/>
      <protection locked="0"/>
    </xf>
    <xf numFmtId="0" fontId="24" fillId="0" borderId="4" xfId="0" applyFont="1" applyBorder="1" applyAlignment="1">
      <alignment horizontal="left" vertical="center"/>
      <protection locked="0"/>
    </xf>
    <xf numFmtId="0" fontId="24" fillId="0" borderId="0" xfId="0" applyFont="1" applyAlignment="1">
      <alignment horizontal="left" vertical="center"/>
      <protection locked="0"/>
    </xf>
    <xf numFmtId="0" fontId="24" fillId="0" borderId="5" xfId="0" applyFont="1" applyBorder="1" applyAlignment="1">
      <alignment horizontal="left" vertical="center"/>
      <protection locked="0"/>
    </xf>
    <xf numFmtId="0" fontId="0" fillId="0" borderId="24" xfId="0" applyBorder="1" applyAlignment="1">
      <alignment horizontal="left" vertical="center"/>
      <protection locked="0"/>
    </xf>
    <xf numFmtId="0" fontId="4" fillId="0" borderId="24" xfId="0" applyFont="1" applyBorder="1" applyAlignment="1">
      <alignment horizontal="center" vertical="center"/>
      <protection locked="0"/>
    </xf>
    <xf numFmtId="0" fontId="0" fillId="0" borderId="0" xfId="0" applyFont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5" fillId="3" borderId="21" xfId="0" applyFont="1" applyFill="1" applyBorder="1" applyAlignment="1">
      <alignment horizontal="center" vertical="center" wrapText="1"/>
      <protection locked="0"/>
    </xf>
    <xf numFmtId="0" fontId="5" fillId="3" borderId="22" xfId="0" applyFont="1" applyFill="1" applyBorder="1" applyAlignment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  <protection locked="0"/>
    </xf>
    <xf numFmtId="167" fontId="25" fillId="0" borderId="11" xfId="0" applyNumberFormat="1" applyFont="1" applyBorder="1" applyAlignment="1">
      <alignment horizontal="right"/>
      <protection locked="0"/>
    </xf>
    <xf numFmtId="167" fontId="25" fillId="0" borderId="12" xfId="0" applyNumberFormat="1" applyFont="1" applyBorder="1" applyAlignment="1">
      <alignment horizontal="right"/>
      <protection locked="0"/>
    </xf>
    <xf numFmtId="164" fontId="26" fillId="0" borderId="0" xfId="0" applyNumberFormat="1" applyFont="1" applyAlignment="1">
      <alignment horizontal="right" vertical="center"/>
      <protection locked="0"/>
    </xf>
    <xf numFmtId="0" fontId="0" fillId="0" borderId="0" xfId="0" applyFont="1" applyAlignment="1">
      <alignment horizontal="left"/>
      <protection locked="0"/>
    </xf>
    <xf numFmtId="0" fontId="23" fillId="0" borderId="4" xfId="0" applyFont="1" applyBorder="1" applyAlignment="1">
      <alignment horizontal="left"/>
      <protection locked="0"/>
    </xf>
    <xf numFmtId="0" fontId="22" fillId="0" borderId="0" xfId="0" applyFont="1" applyAlignment="1">
      <alignment horizontal="left"/>
      <protection locked="0"/>
    </xf>
    <xf numFmtId="0" fontId="23" fillId="0" borderId="0" xfId="0" applyFont="1" applyAlignment="1">
      <alignment horizontal="left"/>
      <protection locked="0"/>
    </xf>
    <xf numFmtId="0" fontId="23" fillId="0" borderId="5" xfId="0" applyFont="1" applyBorder="1" applyAlignment="1">
      <alignment horizontal="left"/>
      <protection locked="0"/>
    </xf>
    <xf numFmtId="0" fontId="23" fillId="0" borderId="13" xfId="0" applyFont="1" applyBorder="1" applyAlignment="1">
      <alignment horizontal="left"/>
      <protection locked="0"/>
    </xf>
    <xf numFmtId="167" fontId="23" fillId="0" borderId="0" xfId="0" applyNumberFormat="1" applyFont="1" applyAlignment="1">
      <alignment horizontal="right"/>
      <protection locked="0"/>
    </xf>
    <xf numFmtId="167" fontId="23" fillId="0" borderId="14" xfId="0" applyNumberFormat="1" applyFont="1" applyBorder="1" applyAlignment="1">
      <alignment horizontal="right"/>
      <protection locked="0"/>
    </xf>
    <xf numFmtId="164" fontId="23" fillId="0" borderId="0" xfId="0" applyNumberFormat="1" applyFont="1" applyAlignment="1">
      <alignment horizontal="right" vertical="center"/>
      <protection locked="0"/>
    </xf>
    <xf numFmtId="0" fontId="24" fillId="0" borderId="0" xfId="0" applyFont="1" applyAlignment="1">
      <alignment horizontal="left"/>
      <protection locked="0"/>
    </xf>
    <xf numFmtId="0" fontId="0" fillId="0" borderId="24" xfId="0" applyFont="1" applyBorder="1" applyAlignment="1">
      <alignment horizontal="center" vertical="center"/>
      <protection locked="0"/>
    </xf>
    <xf numFmtId="49" fontId="0" fillId="0" borderId="24" xfId="0" applyNumberFormat="1" applyFont="1" applyBorder="1" applyAlignment="1">
      <alignment horizontal="left" vertical="center" wrapText="1"/>
      <protection locked="0"/>
    </xf>
    <xf numFmtId="0" fontId="0" fillId="0" borderId="24" xfId="0" applyFont="1" applyBorder="1" applyAlignment="1">
      <alignment horizontal="center" vertical="center" wrapText="1"/>
      <protection locked="0"/>
    </xf>
    <xf numFmtId="168" fontId="0" fillId="0" borderId="24" xfId="0" applyNumberFormat="1" applyFont="1" applyBorder="1" applyAlignment="1">
      <alignment horizontal="right" vertical="center"/>
      <protection locked="0"/>
    </xf>
    <xf numFmtId="0" fontId="10" fillId="0" borderId="24" xfId="0" applyFont="1" applyBorder="1" applyAlignment="1">
      <alignment horizontal="left" vertical="center"/>
      <protection locked="0"/>
    </xf>
    <xf numFmtId="167" fontId="10" fillId="0" borderId="0" xfId="0" applyNumberFormat="1" applyFont="1" applyAlignment="1">
      <alignment horizontal="right" vertical="center"/>
      <protection locked="0"/>
    </xf>
    <xf numFmtId="167" fontId="10" fillId="0" borderId="14" xfId="0" applyNumberFormat="1" applyFont="1" applyBorder="1" applyAlignment="1">
      <alignment horizontal="right" vertical="center"/>
      <protection locked="0"/>
    </xf>
    <xf numFmtId="164" fontId="0" fillId="0" borderId="0" xfId="0" applyNumberFormat="1" applyFont="1" applyAlignment="1">
      <alignment horizontal="right" vertical="center"/>
      <protection locked="0"/>
    </xf>
    <xf numFmtId="0" fontId="10" fillId="0" borderId="16" xfId="0" applyFont="1" applyBorder="1" applyAlignment="1">
      <alignment horizontal="center" vertical="center"/>
      <protection locked="0"/>
    </xf>
    <xf numFmtId="167" fontId="10" fillId="0" borderId="16" xfId="0" applyNumberFormat="1" applyFont="1" applyBorder="1" applyAlignment="1">
      <alignment horizontal="right" vertical="center"/>
      <protection locked="0"/>
    </xf>
    <xf numFmtId="167" fontId="10" fillId="0" borderId="17" xfId="0" applyNumberFormat="1" applyFont="1" applyBorder="1" applyAlignment="1">
      <alignment horizontal="right" vertical="center"/>
      <protection locked="0"/>
    </xf>
    <xf numFmtId="0" fontId="28" fillId="0" borderId="4" xfId="0" applyFont="1" applyBorder="1" applyAlignment="1">
      <alignment horizontal="left" vertical="center"/>
      <protection locked="0"/>
    </xf>
    <xf numFmtId="0" fontId="28" fillId="0" borderId="0" xfId="0" applyFont="1" applyAlignment="1">
      <alignment horizontal="left" vertical="center"/>
      <protection locked="0"/>
    </xf>
    <xf numFmtId="168" fontId="28" fillId="0" borderId="0" xfId="0" applyNumberFormat="1" applyFont="1" applyAlignment="1">
      <alignment horizontal="right" vertical="center"/>
      <protection locked="0"/>
    </xf>
    <xf numFmtId="0" fontId="28" fillId="0" borderId="5" xfId="0" applyFont="1" applyBorder="1" applyAlignment="1">
      <alignment horizontal="left" vertical="center"/>
      <protection locked="0"/>
    </xf>
    <xf numFmtId="0" fontId="28" fillId="0" borderId="13" xfId="0" applyFont="1" applyBorder="1" applyAlignment="1">
      <alignment horizontal="left" vertical="center"/>
      <protection locked="0"/>
    </xf>
    <xf numFmtId="0" fontId="28" fillId="0" borderId="14" xfId="0" applyFont="1" applyBorder="1" applyAlignment="1">
      <alignment horizontal="left" vertical="center"/>
      <protection locked="0"/>
    </xf>
    <xf numFmtId="0" fontId="29" fillId="0" borderId="4" xfId="0" applyFont="1" applyBorder="1" applyAlignment="1">
      <alignment horizontal="left" vertical="center"/>
      <protection locked="0"/>
    </xf>
    <xf numFmtId="0" fontId="29" fillId="0" borderId="0" xfId="0" applyFont="1" applyAlignment="1">
      <alignment horizontal="left" vertical="center"/>
      <protection locked="0"/>
    </xf>
    <xf numFmtId="0" fontId="29" fillId="0" borderId="5" xfId="0" applyFont="1" applyBorder="1" applyAlignment="1">
      <alignment horizontal="left" vertical="center"/>
      <protection locked="0"/>
    </xf>
    <xf numFmtId="0" fontId="29" fillId="0" borderId="13" xfId="0" applyFont="1" applyBorder="1" applyAlignment="1">
      <alignment horizontal="left" vertical="center"/>
      <protection locked="0"/>
    </xf>
    <xf numFmtId="0" fontId="29" fillId="0" borderId="14" xfId="0" applyFont="1" applyBorder="1" applyAlignment="1">
      <alignment horizontal="left" vertical="center"/>
      <protection locked="0"/>
    </xf>
    <xf numFmtId="0" fontId="30" fillId="0" borderId="4" xfId="0" applyFont="1" applyBorder="1" applyAlignment="1">
      <alignment horizontal="left" vertical="center"/>
      <protection locked="0"/>
    </xf>
    <xf numFmtId="0" fontId="30" fillId="0" borderId="0" xfId="0" applyFont="1" applyAlignment="1">
      <alignment horizontal="left" vertical="center"/>
      <protection locked="0"/>
    </xf>
    <xf numFmtId="168" fontId="30" fillId="0" borderId="0" xfId="0" applyNumberFormat="1" applyFont="1" applyAlignment="1">
      <alignment horizontal="right" vertical="center"/>
      <protection locked="0"/>
    </xf>
    <xf numFmtId="0" fontId="30" fillId="0" borderId="5" xfId="0" applyFont="1" applyBorder="1" applyAlignment="1">
      <alignment horizontal="left" vertical="center"/>
      <protection locked="0"/>
    </xf>
    <xf numFmtId="0" fontId="30" fillId="0" borderId="13" xfId="0" applyFont="1" applyBorder="1" applyAlignment="1">
      <alignment horizontal="left" vertical="center"/>
      <protection locked="0"/>
    </xf>
    <xf numFmtId="0" fontId="30" fillId="0" borderId="14" xfId="0" applyFont="1" applyBorder="1" applyAlignment="1">
      <alignment horizontal="left" vertical="center"/>
      <protection locked="0"/>
    </xf>
    <xf numFmtId="0" fontId="31" fillId="0" borderId="24" xfId="0" applyFont="1" applyBorder="1" applyAlignment="1">
      <alignment horizontal="center" vertical="center"/>
      <protection locked="0"/>
    </xf>
    <xf numFmtId="49" fontId="31" fillId="0" borderId="24" xfId="0" applyNumberFormat="1" applyFont="1" applyBorder="1" applyAlignment="1">
      <alignment horizontal="left" vertical="center" wrapText="1"/>
      <protection locked="0"/>
    </xf>
    <xf numFmtId="0" fontId="31" fillId="0" borderId="24" xfId="0" applyFont="1" applyBorder="1" applyAlignment="1">
      <alignment horizontal="center" vertical="center" wrapText="1"/>
      <protection locked="0"/>
    </xf>
    <xf numFmtId="168" fontId="31" fillId="0" borderId="24" xfId="0" applyNumberFormat="1" applyFont="1" applyBorder="1" applyAlignment="1">
      <alignment horizontal="right" vertical="center"/>
      <protection locked="0"/>
    </xf>
    <xf numFmtId="0" fontId="32" fillId="0" borderId="4" xfId="0" applyFont="1" applyBorder="1" applyAlignment="1">
      <alignment horizontal="left" vertical="center"/>
      <protection locked="0"/>
    </xf>
    <xf numFmtId="0" fontId="32" fillId="0" borderId="0" xfId="0" applyFont="1" applyAlignment="1">
      <alignment horizontal="left" vertical="center"/>
      <protection locked="0"/>
    </xf>
    <xf numFmtId="168" fontId="32" fillId="0" borderId="0" xfId="0" applyNumberFormat="1" applyFont="1" applyAlignment="1">
      <alignment horizontal="right" vertical="center"/>
      <protection locked="0"/>
    </xf>
    <xf numFmtId="0" fontId="32" fillId="0" borderId="5" xfId="0" applyFont="1" applyBorder="1" applyAlignment="1">
      <alignment horizontal="left" vertical="center"/>
      <protection locked="0"/>
    </xf>
    <xf numFmtId="0" fontId="32" fillId="0" borderId="13" xfId="0" applyFont="1" applyBorder="1" applyAlignment="1">
      <alignment horizontal="left" vertical="center"/>
      <protection locked="0"/>
    </xf>
    <xf numFmtId="0" fontId="32" fillId="0" borderId="14" xfId="0" applyFont="1" applyBorder="1" applyAlignment="1">
      <alignment horizontal="left" vertical="center"/>
      <protection locked="0"/>
    </xf>
    <xf numFmtId="0" fontId="36" fillId="0" borderId="0" xfId="1" applyFont="1" applyAlignment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/>
    </xf>
    <xf numFmtId="0" fontId="33" fillId="2" borderId="0" xfId="0" applyFont="1" applyFill="1" applyAlignment="1" applyProtection="1">
      <alignment horizontal="left" vertical="center"/>
    </xf>
    <xf numFmtId="0" fontId="34" fillId="2" borderId="0" xfId="0" applyFont="1" applyFill="1" applyAlignment="1" applyProtection="1">
      <alignment horizontal="left" vertical="center"/>
    </xf>
    <xf numFmtId="0" fontId="37" fillId="2" borderId="0" xfId="1" applyFont="1" applyFill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top"/>
    </xf>
    <xf numFmtId="0" fontId="3" fillId="0" borderId="0" xfId="0" applyFont="1" applyAlignment="1">
      <alignment horizontal="center" vertical="center"/>
      <protection locked="0"/>
    </xf>
    <xf numFmtId="0" fontId="0" fillId="0" borderId="0" xfId="0" applyFont="1" applyAlignment="1">
      <alignment horizontal="left" vertical="top"/>
      <protection locked="0"/>
    </xf>
    <xf numFmtId="0" fontId="5" fillId="0" borderId="0" xfId="0" applyFont="1" applyAlignment="1">
      <alignment horizontal="left" vertical="center"/>
      <protection locked="0"/>
    </xf>
    <xf numFmtId="0" fontId="6" fillId="0" borderId="0" xfId="0" applyFont="1" applyAlignment="1">
      <alignment horizontal="left" vertical="top" wrapText="1"/>
      <protection locked="0"/>
    </xf>
    <xf numFmtId="0" fontId="5" fillId="0" borderId="0" xfId="0" applyFont="1" applyAlignment="1">
      <alignment horizontal="left" vertical="center" wrapText="1"/>
      <protection locked="0"/>
    </xf>
    <xf numFmtId="164" fontId="8" fillId="0" borderId="0" xfId="0" applyNumberFormat="1" applyFont="1" applyAlignment="1">
      <alignment horizontal="right" vertical="center"/>
      <protection locked="0"/>
    </xf>
    <xf numFmtId="165" fontId="10" fillId="0" borderId="0" xfId="0" applyNumberFormat="1" applyFont="1" applyAlignment="1">
      <alignment horizontal="right" vertical="center"/>
      <protection locked="0"/>
    </xf>
    <xf numFmtId="0" fontId="10" fillId="0" borderId="0" xfId="0" applyFont="1" applyAlignment="1">
      <alignment horizontal="left" vertical="center"/>
      <protection locked="0"/>
    </xf>
    <xf numFmtId="164" fontId="11" fillId="0" borderId="0" xfId="0" applyNumberFormat="1" applyFont="1" applyAlignment="1">
      <alignment horizontal="right" vertical="center"/>
      <protection locked="0"/>
    </xf>
    <xf numFmtId="0" fontId="6" fillId="3" borderId="9" xfId="0" applyFont="1" applyFill="1" applyBorder="1" applyAlignment="1">
      <alignment horizontal="left" vertical="center"/>
      <protection locked="0"/>
    </xf>
    <xf numFmtId="0" fontId="0" fillId="3" borderId="9" xfId="0" applyFill="1" applyBorder="1" applyAlignment="1">
      <alignment horizontal="left" vertical="center"/>
      <protection locked="0"/>
    </xf>
    <xf numFmtId="164" fontId="6" fillId="3" borderId="9" xfId="0" applyNumberFormat="1" applyFont="1" applyFill="1" applyBorder="1" applyAlignment="1">
      <alignment horizontal="right" vertical="center"/>
      <protection locked="0"/>
    </xf>
    <xf numFmtId="0" fontId="0" fillId="3" borderId="25" xfId="0" applyFill="1" applyBorder="1" applyAlignment="1">
      <alignment horizontal="left" vertical="center"/>
      <protection locked="0"/>
    </xf>
    <xf numFmtId="0" fontId="0" fillId="0" borderId="0" xfId="0" applyFont="1" applyAlignment="1">
      <alignment horizontal="left" vertical="center"/>
      <protection locked="0"/>
    </xf>
    <xf numFmtId="0" fontId="19" fillId="0" borderId="0" xfId="0" applyFont="1" applyAlignment="1">
      <alignment horizontal="left" vertical="center" wrapText="1"/>
      <protection locked="0"/>
    </xf>
    <xf numFmtId="0" fontId="19" fillId="0" borderId="0" xfId="0" applyFont="1" applyAlignment="1">
      <alignment horizontal="left" vertical="center"/>
      <protection locked="0"/>
    </xf>
    <xf numFmtId="0" fontId="6" fillId="0" borderId="0" xfId="0" applyFont="1" applyAlignment="1">
      <alignment horizontal="left" vertical="center" wrapText="1"/>
      <protection locked="0"/>
    </xf>
    <xf numFmtId="164" fontId="20" fillId="0" borderId="0" xfId="0" applyNumberFormat="1" applyFont="1" applyAlignment="1">
      <alignment horizontal="right" vertical="center"/>
      <protection locked="0"/>
    </xf>
    <xf numFmtId="0" fontId="20" fillId="0" borderId="0" xfId="0" applyFont="1" applyAlignment="1">
      <alignment horizontal="left" vertical="center"/>
      <protection locked="0"/>
    </xf>
    <xf numFmtId="0" fontId="15" fillId="0" borderId="10" xfId="0" applyFont="1" applyBorder="1" applyAlignment="1">
      <alignment horizontal="center" vertical="center"/>
      <protection locked="0"/>
    </xf>
    <xf numFmtId="0" fontId="0" fillId="0" borderId="11" xfId="0" applyBorder="1" applyAlignment="1">
      <alignment horizontal="left" vertical="center"/>
      <protection locked="0"/>
    </xf>
    <xf numFmtId="0" fontId="0" fillId="0" borderId="13" xfId="0" applyBorder="1" applyAlignment="1">
      <alignment horizontal="left" vertical="center"/>
      <protection locked="0"/>
    </xf>
    <xf numFmtId="0" fontId="5" fillId="3" borderId="8" xfId="0" applyFont="1" applyFill="1" applyBorder="1" applyAlignment="1">
      <alignment horizontal="center" vertical="center"/>
      <protection locked="0"/>
    </xf>
    <xf numFmtId="0" fontId="5" fillId="3" borderId="9" xfId="0" applyFont="1" applyFill="1" applyBorder="1" applyAlignment="1">
      <alignment horizontal="center" vertical="center"/>
      <protection locked="0"/>
    </xf>
    <xf numFmtId="164" fontId="16" fillId="0" borderId="0" xfId="0" applyNumberFormat="1" applyFont="1" applyAlignment="1">
      <alignment horizontal="right" vertical="center"/>
      <protection locked="0"/>
    </xf>
    <xf numFmtId="164" fontId="16" fillId="3" borderId="0" xfId="0" applyNumberFormat="1" applyFont="1" applyFill="1" applyAlignment="1">
      <alignment horizontal="right" vertical="center"/>
      <protection locked="0"/>
    </xf>
    <xf numFmtId="0" fontId="0" fillId="3" borderId="0" xfId="0" applyFill="1" applyAlignment="1">
      <alignment horizontal="left" vertical="center"/>
      <protection locked="0"/>
    </xf>
    <xf numFmtId="0" fontId="2" fillId="3" borderId="0" xfId="0" applyFont="1" applyFill="1" applyAlignment="1">
      <alignment horizontal="center" vertical="center"/>
      <protection locked="0"/>
    </xf>
    <xf numFmtId="164" fontId="9" fillId="0" borderId="7" xfId="0" applyNumberFormat="1" applyFont="1" applyBorder="1" applyAlignment="1">
      <alignment horizontal="right" vertical="center"/>
      <protection locked="0"/>
    </xf>
    <xf numFmtId="0" fontId="0" fillId="0" borderId="7" xfId="0" applyBorder="1" applyAlignment="1">
      <alignment horizontal="left" vertical="center"/>
      <protection locked="0"/>
    </xf>
    <xf numFmtId="0" fontId="2" fillId="0" borderId="0" xfId="0" applyFont="1" applyAlignment="1">
      <alignment horizontal="center" vertical="center"/>
      <protection locked="0"/>
    </xf>
    <xf numFmtId="0" fontId="16" fillId="0" borderId="0" xfId="0" applyFont="1" applyAlignment="1">
      <alignment horizontal="left" vertical="center"/>
      <protection locked="0"/>
    </xf>
    <xf numFmtId="0" fontId="4" fillId="0" borderId="0" xfId="0" applyFont="1" applyAlignment="1">
      <alignment horizontal="left" vertical="center" wrapText="1"/>
      <protection locked="0"/>
    </xf>
    <xf numFmtId="166" fontId="5" fillId="0" borderId="0" xfId="0" applyNumberFormat="1" applyFont="1" applyAlignment="1">
      <alignment horizontal="left" vertical="top"/>
      <protection locked="0"/>
    </xf>
    <xf numFmtId="0" fontId="0" fillId="0" borderId="0" xfId="0" applyFont="1" applyAlignment="1">
      <alignment horizontal="left" vertical="center" wrapText="1"/>
      <protection locked="0"/>
    </xf>
    <xf numFmtId="164" fontId="9" fillId="0" borderId="0" xfId="0" applyNumberFormat="1" applyFont="1" applyAlignment="1">
      <alignment horizontal="right" vertical="center"/>
      <protection locked="0"/>
    </xf>
    <xf numFmtId="164" fontId="10" fillId="0" borderId="0" xfId="0" applyNumberFormat="1" applyFont="1" applyAlignment="1">
      <alignment horizontal="right" vertical="center"/>
      <protection locked="0"/>
    </xf>
    <xf numFmtId="0" fontId="5" fillId="3" borderId="0" xfId="0" applyFont="1" applyFill="1" applyAlignment="1">
      <alignment horizontal="center" vertical="center"/>
      <protection locked="0"/>
    </xf>
    <xf numFmtId="164" fontId="22" fillId="0" borderId="0" xfId="0" applyNumberFormat="1" applyFont="1" applyAlignment="1">
      <alignment horizontal="right" vertical="center"/>
      <protection locked="0"/>
    </xf>
    <xf numFmtId="0" fontId="23" fillId="0" borderId="0" xfId="0" applyFont="1" applyAlignment="1">
      <alignment horizontal="left" vertical="center"/>
      <protection locked="0"/>
    </xf>
    <xf numFmtId="164" fontId="24" fillId="0" borderId="0" xfId="0" applyNumberFormat="1" applyFont="1" applyAlignment="1">
      <alignment horizontal="right" vertical="center"/>
      <protection locked="0"/>
    </xf>
    <xf numFmtId="164" fontId="16" fillId="0" borderId="0" xfId="0" applyNumberFormat="1" applyFont="1" applyAlignment="1">
      <alignment horizontal="right"/>
      <protection locked="0"/>
    </xf>
    <xf numFmtId="164" fontId="22" fillId="0" borderId="0" xfId="0" applyNumberFormat="1" applyFont="1" applyAlignment="1">
      <alignment horizontal="right"/>
      <protection locked="0"/>
    </xf>
    <xf numFmtId="0" fontId="23" fillId="0" borderId="0" xfId="0" applyFont="1" applyAlignment="1">
      <alignment horizontal="left"/>
      <protection locked="0"/>
    </xf>
    <xf numFmtId="164" fontId="24" fillId="0" borderId="0" xfId="0" applyNumberFormat="1" applyFont="1" applyAlignment="1">
      <alignment horizontal="right"/>
      <protection locked="0"/>
    </xf>
    <xf numFmtId="0" fontId="0" fillId="0" borderId="24" xfId="0" applyFont="1" applyBorder="1" applyAlignment="1">
      <alignment horizontal="left" vertical="center" wrapText="1"/>
      <protection locked="0"/>
    </xf>
    <xf numFmtId="0" fontId="0" fillId="0" borderId="24" xfId="0" applyBorder="1" applyAlignment="1">
      <alignment horizontal="left" vertical="center"/>
      <protection locked="0"/>
    </xf>
    <xf numFmtId="164" fontId="0" fillId="0" borderId="24" xfId="0" applyNumberFormat="1" applyFont="1" applyBorder="1" applyAlignment="1">
      <alignment horizontal="right" vertical="center"/>
      <protection locked="0"/>
    </xf>
    <xf numFmtId="0" fontId="5" fillId="3" borderId="22" xfId="0" applyFont="1" applyFill="1" applyBorder="1" applyAlignment="1">
      <alignment horizontal="center" vertical="center" wrapText="1"/>
      <protection locked="0"/>
    </xf>
    <xf numFmtId="0" fontId="0" fillId="3" borderId="22" xfId="0" applyFill="1" applyBorder="1" applyAlignment="1">
      <alignment horizontal="center" vertical="center" wrapText="1"/>
      <protection locked="0"/>
    </xf>
    <xf numFmtId="0" fontId="0" fillId="3" borderId="23" xfId="0" applyFill="1" applyBorder="1" applyAlignment="1">
      <alignment horizontal="center" vertical="center" wrapText="1"/>
      <protection locked="0"/>
    </xf>
    <xf numFmtId="0" fontId="27" fillId="0" borderId="0" xfId="0" applyFont="1" applyAlignment="1">
      <alignment horizontal="left" vertical="top" wrapText="1"/>
      <protection locked="0"/>
    </xf>
    <xf numFmtId="0" fontId="37" fillId="2" borderId="0" xfId="1" applyFont="1" applyFill="1" applyAlignment="1" applyProtection="1">
      <alignment horizontal="center" vertical="center"/>
    </xf>
    <xf numFmtId="0" fontId="28" fillId="0" borderId="0" xfId="0" applyFont="1" applyAlignment="1">
      <alignment horizontal="left" vertical="center" wrapText="1"/>
      <protection locked="0"/>
    </xf>
    <xf numFmtId="0" fontId="28" fillId="0" borderId="0" xfId="0" applyFont="1" applyAlignment="1">
      <alignment horizontal="left" vertical="center"/>
      <protection locked="0"/>
    </xf>
    <xf numFmtId="0" fontId="29" fillId="0" borderId="0" xfId="0" applyFont="1" applyAlignment="1">
      <alignment horizontal="left" vertical="center" wrapText="1"/>
      <protection locked="0"/>
    </xf>
    <xf numFmtId="0" fontId="29" fillId="0" borderId="0" xfId="0" applyFont="1" applyAlignment="1">
      <alignment horizontal="left" vertical="center"/>
      <protection locked="0"/>
    </xf>
    <xf numFmtId="0" fontId="30" fillId="0" borderId="0" xfId="0" applyFont="1" applyAlignment="1">
      <alignment horizontal="left" vertical="center" wrapText="1"/>
      <protection locked="0"/>
    </xf>
    <xf numFmtId="0" fontId="30" fillId="0" borderId="0" xfId="0" applyFont="1" applyAlignment="1">
      <alignment horizontal="left" vertical="center"/>
      <protection locked="0"/>
    </xf>
    <xf numFmtId="0" fontId="31" fillId="0" borderId="24" xfId="0" applyFont="1" applyBorder="1" applyAlignment="1">
      <alignment horizontal="left" vertical="center" wrapText="1"/>
      <protection locked="0"/>
    </xf>
    <xf numFmtId="0" fontId="31" fillId="0" borderId="24" xfId="0" applyFont="1" applyBorder="1" applyAlignment="1">
      <alignment horizontal="left" vertical="center"/>
      <protection locked="0"/>
    </xf>
    <xf numFmtId="164" fontId="31" fillId="0" borderId="24" xfId="0" applyNumberFormat="1" applyFont="1" applyBorder="1" applyAlignment="1">
      <alignment horizontal="right" vertical="center"/>
      <protection locked="0"/>
    </xf>
    <xf numFmtId="0" fontId="32" fillId="0" borderId="0" xfId="0" applyFont="1" applyAlignment="1">
      <alignment horizontal="left" vertical="center" wrapText="1"/>
      <protection locked="0"/>
    </xf>
    <xf numFmtId="0" fontId="32" fillId="0" borderId="0" xfId="0" applyFont="1" applyAlignment="1">
      <alignment horizontal="left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404A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5699A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6AAD6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DD4C3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025" name="rad404A6.tmp" descr="C:\KROSplusData\System\Temp\rad404A6.tmp">
          <a:hlinkClick xmlns:r="http://schemas.openxmlformats.org/officeDocument/2006/relationships" r:id="rId1" tooltip="http://pro-rozpocty.cz/cs/software-a-data/kros-plus/"/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49" name="rad5699A.tmp" descr="C:\KROSplusData\System\Temp\rad5699A.tmp">
          <a:hlinkClick xmlns:r="http://schemas.openxmlformats.org/officeDocument/2006/relationships" r:id="rId1" tooltip="http://pro-rozpocty.cz/cs/software-a-data/kros-plus/"/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3073" name="rad6AAD6.tmp" descr="C:\KROSplusData\System\Temp\rad6AAD6.tmp">
          <a:hlinkClick xmlns:r="http://schemas.openxmlformats.org/officeDocument/2006/relationships" r:id="rId1" tooltip="http://pro-rozpocty.cz/cs/software-a-data/kros-plus/"/>
          <a:extLst>
            <a:ext uri="{FF2B5EF4-FFF2-40B4-BE49-F238E27FC236}">
              <a16:creationId xmlns:a16="http://schemas.microsoft.com/office/drawing/2014/main" xmlns="" id="{00000000-0008-0000-0200-0000010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4097" name="radDD4C3.tmp" descr="C:\KROSplusData\System\Temp\radDD4C3.tmp">
          <a:hlinkClick xmlns:r="http://schemas.openxmlformats.org/officeDocument/2006/relationships" r:id="rId1" tooltip="http://pro-rozpocty.cz/cs/software-a-data/kros-plus/"/>
          <a:extLst>
            <a:ext uri="{FF2B5EF4-FFF2-40B4-BE49-F238E27FC236}">
              <a16:creationId xmlns:a16="http://schemas.microsoft.com/office/drawing/2014/main" xmlns="" id="{00000000-0008-0000-0300-0000011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5"/>
  <sheetViews>
    <sheetView showGridLines="0" tabSelected="1" workbookViewId="0">
      <pane ySplit="1" topLeftCell="A4" activePane="bottomLeft" state="frozenSplit"/>
      <selection pane="bottomLeft" activeCell="AN9" sqref="AN9"/>
    </sheetView>
  </sheetViews>
  <sheetFormatPr defaultColWidth="10.664062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40625" style="2" customWidth="1"/>
    <col min="43" max="43" width="1.6640625" style="2" customWidth="1"/>
    <col min="44" max="44" width="10.6640625" style="1" customWidth="1"/>
    <col min="45" max="46" width="25.83203125" style="2" hidden="1" customWidth="1"/>
    <col min="47" max="47" width="25" style="2" hidden="1" customWidth="1"/>
    <col min="48" max="52" width="21.6640625" style="2" hidden="1" customWidth="1"/>
    <col min="53" max="53" width="19.1640625" style="2" hidden="1" customWidth="1"/>
    <col min="54" max="54" width="25" style="2" hidden="1" customWidth="1"/>
    <col min="55" max="56" width="19.1640625" style="2" hidden="1" customWidth="1"/>
    <col min="57" max="57" width="66.5" style="2" customWidth="1"/>
    <col min="58" max="70" width="10.6640625" style="1" customWidth="1"/>
    <col min="71" max="89" width="10.6640625" style="2" hidden="1" customWidth="1"/>
    <col min="90" max="16384" width="10.6640625" style="1"/>
  </cols>
  <sheetData>
    <row r="1" spans="1:256" s="3" customFormat="1" ht="22.5" customHeight="1" x14ac:dyDescent="0.3">
      <c r="A1" s="152" t="s">
        <v>0</v>
      </c>
      <c r="B1" s="153"/>
      <c r="C1" s="153"/>
      <c r="D1" s="154" t="s">
        <v>1</v>
      </c>
      <c r="E1" s="153"/>
      <c r="F1" s="153"/>
      <c r="G1" s="153"/>
      <c r="H1" s="153"/>
      <c r="I1" s="153"/>
      <c r="J1" s="153"/>
      <c r="K1" s="155" t="s">
        <v>532</v>
      </c>
      <c r="L1" s="155"/>
      <c r="M1" s="155"/>
      <c r="N1" s="155"/>
      <c r="O1" s="155"/>
      <c r="P1" s="155"/>
      <c r="Q1" s="155"/>
      <c r="R1" s="155"/>
      <c r="S1" s="155"/>
      <c r="T1" s="153"/>
      <c r="U1" s="153"/>
      <c r="V1" s="153"/>
      <c r="W1" s="155" t="s">
        <v>533</v>
      </c>
      <c r="X1" s="155"/>
      <c r="Y1" s="155"/>
      <c r="Z1" s="155"/>
      <c r="AA1" s="155"/>
      <c r="AB1" s="155"/>
      <c r="AC1" s="155"/>
      <c r="AD1" s="155"/>
      <c r="AE1" s="155"/>
      <c r="AF1" s="155"/>
      <c r="AG1" s="153"/>
      <c r="AH1" s="153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18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R2" s="184" t="s">
        <v>5</v>
      </c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S2" s="6" t="s">
        <v>6</v>
      </c>
      <c r="BT2" s="6" t="s">
        <v>7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1:256" s="2" customFormat="1" ht="37.5" customHeight="1" x14ac:dyDescent="0.3">
      <c r="B4" s="10"/>
      <c r="C4" s="157" t="s">
        <v>9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1"/>
      <c r="AS4" s="12" t="s">
        <v>10</v>
      </c>
      <c r="BS4" s="6" t="s">
        <v>11</v>
      </c>
    </row>
    <row r="5" spans="1:256" s="2" customFormat="1" ht="15" customHeight="1" x14ac:dyDescent="0.3">
      <c r="B5" s="10"/>
      <c r="D5" s="13" t="s">
        <v>12</v>
      </c>
      <c r="K5" s="159" t="s">
        <v>13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Q5" s="11"/>
      <c r="BS5" s="6" t="s">
        <v>6</v>
      </c>
    </row>
    <row r="6" spans="1:256" s="2" customFormat="1" ht="37.5" customHeight="1" x14ac:dyDescent="0.3">
      <c r="B6" s="10"/>
      <c r="D6" s="15" t="s">
        <v>14</v>
      </c>
      <c r="K6" s="160" t="s">
        <v>15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Q6" s="11"/>
      <c r="BS6" s="6" t="s">
        <v>16</v>
      </c>
    </row>
    <row r="7" spans="1:256" s="2" customFormat="1" ht="15" customHeight="1" x14ac:dyDescent="0.3">
      <c r="B7" s="10"/>
      <c r="D7" s="16" t="s">
        <v>17</v>
      </c>
      <c r="K7" s="14"/>
      <c r="AK7" s="16" t="s">
        <v>18</v>
      </c>
      <c r="AN7" s="14"/>
      <c r="AQ7" s="11"/>
      <c r="BS7" s="6" t="s">
        <v>19</v>
      </c>
    </row>
    <row r="8" spans="1:256" s="2" customFormat="1" ht="15" customHeight="1" x14ac:dyDescent="0.3">
      <c r="B8" s="10"/>
      <c r="D8" s="16" t="s">
        <v>20</v>
      </c>
      <c r="K8" s="14" t="s">
        <v>21</v>
      </c>
      <c r="AK8" s="16" t="s">
        <v>22</v>
      </c>
      <c r="AN8" s="14" t="s">
        <v>540</v>
      </c>
      <c r="AQ8" s="11"/>
      <c r="BS8" s="6" t="s">
        <v>23</v>
      </c>
    </row>
    <row r="9" spans="1:256" s="2" customFormat="1" ht="15" customHeight="1" x14ac:dyDescent="0.3">
      <c r="B9" s="10"/>
      <c r="AQ9" s="11"/>
      <c r="BS9" s="6" t="s">
        <v>24</v>
      </c>
    </row>
    <row r="10" spans="1:256" s="2" customFormat="1" ht="15" customHeight="1" x14ac:dyDescent="0.3">
      <c r="B10" s="10"/>
      <c r="D10" s="16" t="s">
        <v>25</v>
      </c>
      <c r="AK10" s="16" t="s">
        <v>26</v>
      </c>
      <c r="AN10" s="14"/>
      <c r="AQ10" s="11"/>
      <c r="BS10" s="6" t="s">
        <v>16</v>
      </c>
    </row>
    <row r="11" spans="1:256" s="2" customFormat="1" ht="19.5" customHeight="1" x14ac:dyDescent="0.3">
      <c r="B11" s="10"/>
      <c r="E11" s="14" t="s">
        <v>27</v>
      </c>
      <c r="AK11" s="16" t="s">
        <v>28</v>
      </c>
      <c r="AN11" s="14"/>
      <c r="AQ11" s="11"/>
      <c r="BS11" s="6" t="s">
        <v>16</v>
      </c>
    </row>
    <row r="12" spans="1:256" s="2" customFormat="1" ht="7.5" customHeight="1" x14ac:dyDescent="0.3">
      <c r="B12" s="10"/>
      <c r="AQ12" s="11"/>
      <c r="BS12" s="6" t="s">
        <v>16</v>
      </c>
    </row>
    <row r="13" spans="1:256" s="2" customFormat="1" ht="15" customHeight="1" x14ac:dyDescent="0.3">
      <c r="B13" s="10"/>
      <c r="D13" s="16" t="s">
        <v>29</v>
      </c>
      <c r="AK13" s="16" t="s">
        <v>26</v>
      </c>
      <c r="AN13" s="14"/>
      <c r="AQ13" s="11"/>
      <c r="BS13" s="6" t="s">
        <v>16</v>
      </c>
    </row>
    <row r="14" spans="1:256" s="2" customFormat="1" ht="15.75" customHeight="1" x14ac:dyDescent="0.3">
      <c r="B14" s="10"/>
      <c r="E14" s="14" t="s">
        <v>30</v>
      </c>
      <c r="AK14" s="16" t="s">
        <v>28</v>
      </c>
      <c r="AN14" s="14"/>
      <c r="AQ14" s="11"/>
      <c r="BS14" s="6" t="s">
        <v>16</v>
      </c>
    </row>
    <row r="15" spans="1:256" s="2" customFormat="1" ht="7.5" customHeight="1" x14ac:dyDescent="0.3">
      <c r="B15" s="10"/>
      <c r="AQ15" s="11"/>
      <c r="BS15" s="6" t="s">
        <v>3</v>
      </c>
    </row>
    <row r="16" spans="1:256" s="2" customFormat="1" ht="15" customHeight="1" x14ac:dyDescent="0.3">
      <c r="B16" s="10"/>
      <c r="D16" s="16" t="s">
        <v>31</v>
      </c>
      <c r="AK16" s="16" t="s">
        <v>26</v>
      </c>
      <c r="AN16" s="14" t="s">
        <v>32</v>
      </c>
      <c r="AQ16" s="11"/>
      <c r="BS16" s="6" t="s">
        <v>3</v>
      </c>
    </row>
    <row r="17" spans="2:71" s="2" customFormat="1" ht="19.5" customHeight="1" x14ac:dyDescent="0.3">
      <c r="B17" s="10"/>
      <c r="E17" s="14" t="s">
        <v>33</v>
      </c>
      <c r="AK17" s="16" t="s">
        <v>28</v>
      </c>
      <c r="AN17" s="14" t="s">
        <v>34</v>
      </c>
      <c r="AQ17" s="11"/>
      <c r="BS17" s="6" t="s">
        <v>35</v>
      </c>
    </row>
    <row r="18" spans="2:71" s="2" customFormat="1" ht="7.5" customHeight="1" x14ac:dyDescent="0.3">
      <c r="B18" s="10"/>
      <c r="AQ18" s="11"/>
      <c r="BS18" s="6" t="s">
        <v>6</v>
      </c>
    </row>
    <row r="19" spans="2:71" s="2" customFormat="1" ht="15" customHeight="1" x14ac:dyDescent="0.3">
      <c r="B19" s="10"/>
      <c r="D19" s="16" t="s">
        <v>36</v>
      </c>
      <c r="AK19" s="16" t="s">
        <v>26</v>
      </c>
      <c r="AN19" s="14"/>
      <c r="AQ19" s="11"/>
      <c r="BS19" s="6" t="s">
        <v>6</v>
      </c>
    </row>
    <row r="20" spans="2:71" s="2" customFormat="1" ht="15.75" customHeight="1" x14ac:dyDescent="0.3">
      <c r="B20" s="10"/>
      <c r="E20" s="14" t="s">
        <v>37</v>
      </c>
      <c r="AK20" s="16" t="s">
        <v>28</v>
      </c>
      <c r="AN20" s="14"/>
      <c r="AQ20" s="11"/>
    </row>
    <row r="21" spans="2:71" s="2" customFormat="1" ht="7.5" customHeight="1" x14ac:dyDescent="0.3">
      <c r="B21" s="10"/>
      <c r="AQ21" s="11"/>
    </row>
    <row r="22" spans="2:71" s="2" customFormat="1" ht="15.75" customHeight="1" x14ac:dyDescent="0.3">
      <c r="B22" s="10"/>
      <c r="D22" s="16" t="s">
        <v>38</v>
      </c>
      <c r="AQ22" s="11"/>
    </row>
    <row r="23" spans="2:71" s="2" customFormat="1" ht="15.75" customHeight="1" x14ac:dyDescent="0.3">
      <c r="B23" s="10"/>
      <c r="E23" s="161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Q23" s="11"/>
    </row>
    <row r="24" spans="2:71" s="2" customFormat="1" ht="7.5" customHeight="1" x14ac:dyDescent="0.3">
      <c r="B24" s="10"/>
      <c r="AQ24" s="11"/>
    </row>
    <row r="25" spans="2:71" s="2" customFormat="1" ht="7.5" customHeight="1" x14ac:dyDescent="0.3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71" s="2" customFormat="1" ht="15" customHeight="1" x14ac:dyDescent="0.3">
      <c r="B26" s="10"/>
      <c r="D26" s="18" t="s">
        <v>39</v>
      </c>
      <c r="AK26" s="162">
        <f>ROUND($AG$87,2)</f>
        <v>0</v>
      </c>
      <c r="AL26" s="158"/>
      <c r="AM26" s="158"/>
      <c r="AN26" s="158"/>
      <c r="AO26" s="158"/>
      <c r="AQ26" s="11"/>
    </row>
    <row r="27" spans="2:71" s="2" customFormat="1" ht="15" customHeight="1" x14ac:dyDescent="0.3">
      <c r="B27" s="10"/>
      <c r="D27" s="18" t="s">
        <v>40</v>
      </c>
      <c r="AK27" s="162">
        <f>ROUND($AG$92,2)</f>
        <v>0</v>
      </c>
      <c r="AL27" s="158"/>
      <c r="AM27" s="158"/>
      <c r="AN27" s="158"/>
      <c r="AO27" s="158"/>
      <c r="AQ27" s="11"/>
    </row>
    <row r="28" spans="2:71" s="6" customFormat="1" ht="7.5" customHeight="1" x14ac:dyDescent="0.3">
      <c r="B28" s="19"/>
      <c r="AQ28" s="20"/>
    </row>
    <row r="29" spans="2:71" s="6" customFormat="1" ht="27" customHeight="1" x14ac:dyDescent="0.3">
      <c r="B29" s="19"/>
      <c r="D29" s="21" t="s">
        <v>41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85">
        <f>ROUND($AK$26+$AK$27,2)</f>
        <v>0</v>
      </c>
      <c r="AL29" s="186"/>
      <c r="AM29" s="186"/>
      <c r="AN29" s="186"/>
      <c r="AO29" s="186"/>
      <c r="AQ29" s="20"/>
    </row>
    <row r="30" spans="2:71" s="6" customFormat="1" ht="7.5" customHeight="1" x14ac:dyDescent="0.3">
      <c r="B30" s="19"/>
      <c r="AQ30" s="20"/>
    </row>
    <row r="31" spans="2:71" s="6" customFormat="1" ht="15" customHeight="1" x14ac:dyDescent="0.3">
      <c r="B31" s="23"/>
      <c r="D31" s="24" t="s">
        <v>42</v>
      </c>
      <c r="F31" s="24" t="s">
        <v>43</v>
      </c>
      <c r="L31" s="163">
        <v>0.21</v>
      </c>
      <c r="M31" s="164"/>
      <c r="N31" s="164"/>
      <c r="O31" s="164"/>
      <c r="T31" s="26" t="s">
        <v>44</v>
      </c>
      <c r="W31" s="165">
        <f>ROUND($AZ$87+SUM($CD$93:$CD$93),2)</f>
        <v>0</v>
      </c>
      <c r="X31" s="164"/>
      <c r="Y31" s="164"/>
      <c r="Z31" s="164"/>
      <c r="AA31" s="164"/>
      <c r="AB31" s="164"/>
      <c r="AC31" s="164"/>
      <c r="AD31" s="164"/>
      <c r="AE31" s="164"/>
      <c r="AK31" s="165">
        <f>ROUND($AV$87+SUM($BY$93:$BY$93),2)</f>
        <v>0</v>
      </c>
      <c r="AL31" s="164"/>
      <c r="AM31" s="164"/>
      <c r="AN31" s="164"/>
      <c r="AO31" s="164"/>
      <c r="AQ31" s="27"/>
    </row>
    <row r="32" spans="2:71" s="6" customFormat="1" ht="15" customHeight="1" x14ac:dyDescent="0.3">
      <c r="B32" s="23"/>
      <c r="F32" s="24" t="s">
        <v>45</v>
      </c>
      <c r="L32" s="163">
        <v>0.15</v>
      </c>
      <c r="M32" s="164"/>
      <c r="N32" s="164"/>
      <c r="O32" s="164"/>
      <c r="T32" s="26" t="s">
        <v>44</v>
      </c>
      <c r="W32" s="165">
        <f>ROUND($BA$87+SUM($CE$93:$CE$93),2)</f>
        <v>0</v>
      </c>
      <c r="X32" s="164"/>
      <c r="Y32" s="164"/>
      <c r="Z32" s="164"/>
      <c r="AA32" s="164"/>
      <c r="AB32" s="164"/>
      <c r="AC32" s="164"/>
      <c r="AD32" s="164"/>
      <c r="AE32" s="164"/>
      <c r="AK32" s="165">
        <f>ROUND($AW$87+SUM($BZ$93:$BZ$93),2)</f>
        <v>0</v>
      </c>
      <c r="AL32" s="164"/>
      <c r="AM32" s="164"/>
      <c r="AN32" s="164"/>
      <c r="AO32" s="164"/>
      <c r="AQ32" s="27"/>
    </row>
    <row r="33" spans="2:43" s="6" customFormat="1" ht="15" hidden="1" customHeight="1" x14ac:dyDescent="0.3">
      <c r="B33" s="23"/>
      <c r="F33" s="24" t="s">
        <v>46</v>
      </c>
      <c r="L33" s="163">
        <v>0.21</v>
      </c>
      <c r="M33" s="164"/>
      <c r="N33" s="164"/>
      <c r="O33" s="164"/>
      <c r="T33" s="26" t="s">
        <v>44</v>
      </c>
      <c r="W33" s="165">
        <f>ROUND($BB$87+SUM($CF$93:$CF$93),2)</f>
        <v>0</v>
      </c>
      <c r="X33" s="164"/>
      <c r="Y33" s="164"/>
      <c r="Z33" s="164"/>
      <c r="AA33" s="164"/>
      <c r="AB33" s="164"/>
      <c r="AC33" s="164"/>
      <c r="AD33" s="164"/>
      <c r="AE33" s="164"/>
      <c r="AK33" s="165">
        <v>0</v>
      </c>
      <c r="AL33" s="164"/>
      <c r="AM33" s="164"/>
      <c r="AN33" s="164"/>
      <c r="AO33" s="164"/>
      <c r="AQ33" s="27"/>
    </row>
    <row r="34" spans="2:43" s="6" customFormat="1" ht="15" hidden="1" customHeight="1" x14ac:dyDescent="0.3">
      <c r="B34" s="23"/>
      <c r="F34" s="24" t="s">
        <v>47</v>
      </c>
      <c r="L34" s="163">
        <v>0.15</v>
      </c>
      <c r="M34" s="164"/>
      <c r="N34" s="164"/>
      <c r="O34" s="164"/>
      <c r="T34" s="26" t="s">
        <v>44</v>
      </c>
      <c r="W34" s="165">
        <f>ROUND($BC$87+SUM($CG$93:$CG$93),2)</f>
        <v>0</v>
      </c>
      <c r="X34" s="164"/>
      <c r="Y34" s="164"/>
      <c r="Z34" s="164"/>
      <c r="AA34" s="164"/>
      <c r="AB34" s="164"/>
      <c r="AC34" s="164"/>
      <c r="AD34" s="164"/>
      <c r="AE34" s="164"/>
      <c r="AK34" s="165">
        <v>0</v>
      </c>
      <c r="AL34" s="164"/>
      <c r="AM34" s="164"/>
      <c r="AN34" s="164"/>
      <c r="AO34" s="164"/>
      <c r="AQ34" s="27"/>
    </row>
    <row r="35" spans="2:43" s="6" customFormat="1" ht="15" hidden="1" customHeight="1" x14ac:dyDescent="0.3">
      <c r="B35" s="23"/>
      <c r="F35" s="24" t="s">
        <v>48</v>
      </c>
      <c r="L35" s="163">
        <v>0</v>
      </c>
      <c r="M35" s="164"/>
      <c r="N35" s="164"/>
      <c r="O35" s="164"/>
      <c r="T35" s="26" t="s">
        <v>44</v>
      </c>
      <c r="W35" s="165">
        <f>ROUND($BD$87+SUM($CH$93:$CH$93),2)</f>
        <v>0</v>
      </c>
      <c r="X35" s="164"/>
      <c r="Y35" s="164"/>
      <c r="Z35" s="164"/>
      <c r="AA35" s="164"/>
      <c r="AB35" s="164"/>
      <c r="AC35" s="164"/>
      <c r="AD35" s="164"/>
      <c r="AE35" s="164"/>
      <c r="AK35" s="165">
        <v>0</v>
      </c>
      <c r="AL35" s="164"/>
      <c r="AM35" s="164"/>
      <c r="AN35" s="164"/>
      <c r="AO35" s="164"/>
      <c r="AQ35" s="27"/>
    </row>
    <row r="36" spans="2:43" s="6" customFormat="1" ht="7.5" customHeight="1" x14ac:dyDescent="0.3">
      <c r="B36" s="19"/>
      <c r="AQ36" s="20"/>
    </row>
    <row r="37" spans="2:43" s="6" customFormat="1" ht="27" customHeight="1" x14ac:dyDescent="0.3">
      <c r="B37" s="19"/>
      <c r="C37" s="28"/>
      <c r="D37" s="29" t="s">
        <v>49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50</v>
      </c>
      <c r="U37" s="30"/>
      <c r="V37" s="30"/>
      <c r="W37" s="30"/>
      <c r="X37" s="166" t="s">
        <v>51</v>
      </c>
      <c r="Y37" s="167"/>
      <c r="Z37" s="167"/>
      <c r="AA37" s="167"/>
      <c r="AB37" s="167"/>
      <c r="AC37" s="30"/>
      <c r="AD37" s="30"/>
      <c r="AE37" s="30"/>
      <c r="AF37" s="30"/>
      <c r="AG37" s="30"/>
      <c r="AH37" s="30"/>
      <c r="AI37" s="30"/>
      <c r="AJ37" s="30"/>
      <c r="AK37" s="168">
        <f>SUM($AK$29:$AK$35)</f>
        <v>0</v>
      </c>
      <c r="AL37" s="167"/>
      <c r="AM37" s="167"/>
      <c r="AN37" s="167"/>
      <c r="AO37" s="169"/>
      <c r="AP37" s="28"/>
      <c r="AQ37" s="20"/>
    </row>
    <row r="38" spans="2:43" s="6" customFormat="1" ht="15" customHeight="1" x14ac:dyDescent="0.3">
      <c r="B38" s="19"/>
      <c r="AQ38" s="20"/>
    </row>
    <row r="39" spans="2:43" s="2" customFormat="1" ht="14.25" customHeight="1" x14ac:dyDescent="0.3">
      <c r="B39" s="10"/>
      <c r="AQ39" s="11"/>
    </row>
    <row r="40" spans="2:43" s="2" customFormat="1" ht="14.25" customHeight="1" x14ac:dyDescent="0.3">
      <c r="B40" s="10"/>
      <c r="AQ40" s="11"/>
    </row>
    <row r="41" spans="2:43" s="2" customFormat="1" ht="14.25" customHeight="1" x14ac:dyDescent="0.3">
      <c r="B41" s="10"/>
      <c r="AQ41" s="11"/>
    </row>
    <row r="42" spans="2:43" s="2" customFormat="1" ht="14.25" customHeight="1" x14ac:dyDescent="0.3">
      <c r="B42" s="10"/>
      <c r="AQ42" s="11"/>
    </row>
    <row r="43" spans="2:43" s="2" customFormat="1" ht="14.25" customHeight="1" x14ac:dyDescent="0.3">
      <c r="B43" s="10"/>
      <c r="AQ43" s="11"/>
    </row>
    <row r="44" spans="2:43" s="2" customFormat="1" ht="14.25" customHeight="1" x14ac:dyDescent="0.3">
      <c r="B44" s="10"/>
      <c r="AQ44" s="11"/>
    </row>
    <row r="45" spans="2:43" s="2" customFormat="1" ht="14.25" customHeight="1" x14ac:dyDescent="0.3">
      <c r="B45" s="10"/>
      <c r="AQ45" s="11"/>
    </row>
    <row r="46" spans="2:43" s="2" customFormat="1" ht="14.25" customHeight="1" x14ac:dyDescent="0.3">
      <c r="B46" s="10"/>
      <c r="AQ46" s="11"/>
    </row>
    <row r="47" spans="2:43" s="2" customFormat="1" ht="14.25" customHeight="1" x14ac:dyDescent="0.3">
      <c r="B47" s="10"/>
      <c r="AQ47" s="11"/>
    </row>
    <row r="48" spans="2:43" s="2" customFormat="1" ht="14.25" customHeight="1" x14ac:dyDescent="0.3">
      <c r="B48" s="10"/>
      <c r="AQ48" s="11"/>
    </row>
    <row r="49" spans="2:43" s="6" customFormat="1" ht="15.75" customHeight="1" x14ac:dyDescent="0.3">
      <c r="B49" s="19"/>
      <c r="D49" s="32" t="s">
        <v>52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53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 x14ac:dyDescent="0.3">
      <c r="B50" s="10"/>
      <c r="D50" s="35"/>
      <c r="Z50" s="36"/>
      <c r="AC50" s="35"/>
      <c r="AO50" s="36"/>
      <c r="AQ50" s="11"/>
    </row>
    <row r="51" spans="2:43" s="2" customFormat="1" ht="14.25" customHeight="1" x14ac:dyDescent="0.3">
      <c r="B51" s="10"/>
      <c r="D51" s="35"/>
      <c r="Z51" s="36"/>
      <c r="AC51" s="35"/>
      <c r="AO51" s="36"/>
      <c r="AQ51" s="11"/>
    </row>
    <row r="52" spans="2:43" s="2" customFormat="1" ht="14.25" customHeight="1" x14ac:dyDescent="0.3">
      <c r="B52" s="10"/>
      <c r="D52" s="35"/>
      <c r="Z52" s="36"/>
      <c r="AC52" s="35"/>
      <c r="AO52" s="36"/>
      <c r="AQ52" s="11"/>
    </row>
    <row r="53" spans="2:43" s="2" customFormat="1" ht="14.25" customHeight="1" x14ac:dyDescent="0.3">
      <c r="B53" s="10"/>
      <c r="D53" s="35"/>
      <c r="Z53" s="36"/>
      <c r="AC53" s="35"/>
      <c r="AO53" s="36"/>
      <c r="AQ53" s="11"/>
    </row>
    <row r="54" spans="2:43" s="2" customFormat="1" ht="14.25" customHeight="1" x14ac:dyDescent="0.3">
      <c r="B54" s="10"/>
      <c r="D54" s="35"/>
      <c r="Z54" s="36"/>
      <c r="AC54" s="35"/>
      <c r="AO54" s="36"/>
      <c r="AQ54" s="11"/>
    </row>
    <row r="55" spans="2:43" s="2" customFormat="1" ht="14.25" customHeight="1" x14ac:dyDescent="0.3">
      <c r="B55" s="10"/>
      <c r="D55" s="35"/>
      <c r="Z55" s="36"/>
      <c r="AC55" s="35"/>
      <c r="AO55" s="36"/>
      <c r="AQ55" s="11"/>
    </row>
    <row r="56" spans="2:43" s="2" customFormat="1" ht="14.25" customHeight="1" x14ac:dyDescent="0.3">
      <c r="B56" s="10"/>
      <c r="D56" s="35"/>
      <c r="Z56" s="36"/>
      <c r="AC56" s="35"/>
      <c r="AO56" s="36"/>
      <c r="AQ56" s="11"/>
    </row>
    <row r="57" spans="2:43" s="2" customFormat="1" ht="14.25" customHeight="1" x14ac:dyDescent="0.3">
      <c r="B57" s="10"/>
      <c r="D57" s="35"/>
      <c r="Z57" s="36"/>
      <c r="AC57" s="35"/>
      <c r="AO57" s="36"/>
      <c r="AQ57" s="11"/>
    </row>
    <row r="58" spans="2:43" s="6" customFormat="1" ht="15.75" customHeight="1" x14ac:dyDescent="0.3">
      <c r="B58" s="19"/>
      <c r="D58" s="37" t="s">
        <v>54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55</v>
      </c>
      <c r="S58" s="38"/>
      <c r="T58" s="38"/>
      <c r="U58" s="38"/>
      <c r="V58" s="38"/>
      <c r="W58" s="38"/>
      <c r="X58" s="38"/>
      <c r="Y58" s="38"/>
      <c r="Z58" s="40"/>
      <c r="AC58" s="37" t="s">
        <v>54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55</v>
      </c>
      <c r="AN58" s="38"/>
      <c r="AO58" s="40"/>
      <c r="AQ58" s="20"/>
    </row>
    <row r="59" spans="2:43" s="2" customFormat="1" ht="14.25" customHeight="1" x14ac:dyDescent="0.3">
      <c r="B59" s="10"/>
      <c r="AQ59" s="11"/>
    </row>
    <row r="60" spans="2:43" s="6" customFormat="1" ht="15.75" customHeight="1" x14ac:dyDescent="0.3">
      <c r="B60" s="19"/>
      <c r="D60" s="32" t="s">
        <v>56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57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 x14ac:dyDescent="0.3">
      <c r="B61" s="10"/>
      <c r="D61" s="35"/>
      <c r="Z61" s="36"/>
      <c r="AC61" s="35"/>
      <c r="AO61" s="36"/>
      <c r="AQ61" s="11"/>
    </row>
    <row r="62" spans="2:43" s="2" customFormat="1" ht="14.25" customHeight="1" x14ac:dyDescent="0.3">
      <c r="B62" s="10"/>
      <c r="D62" s="35"/>
      <c r="Z62" s="36"/>
      <c r="AC62" s="35"/>
      <c r="AO62" s="36"/>
      <c r="AQ62" s="11"/>
    </row>
    <row r="63" spans="2:43" s="2" customFormat="1" ht="14.25" customHeight="1" x14ac:dyDescent="0.3">
      <c r="B63" s="10"/>
      <c r="D63" s="35"/>
      <c r="Z63" s="36"/>
      <c r="AC63" s="35"/>
      <c r="AO63" s="36"/>
      <c r="AQ63" s="11"/>
    </row>
    <row r="64" spans="2:43" s="2" customFormat="1" ht="14.25" customHeight="1" x14ac:dyDescent="0.3">
      <c r="B64" s="10"/>
      <c r="D64" s="35"/>
      <c r="Z64" s="36"/>
      <c r="AC64" s="35"/>
      <c r="AO64" s="36"/>
      <c r="AQ64" s="11"/>
    </row>
    <row r="65" spans="2:43" s="2" customFormat="1" ht="14.25" customHeight="1" x14ac:dyDescent="0.3">
      <c r="B65" s="10"/>
      <c r="D65" s="35"/>
      <c r="Z65" s="36"/>
      <c r="AC65" s="35"/>
      <c r="AO65" s="36"/>
      <c r="AQ65" s="11"/>
    </row>
    <row r="66" spans="2:43" s="2" customFormat="1" ht="14.25" customHeight="1" x14ac:dyDescent="0.3">
      <c r="B66" s="10"/>
      <c r="D66" s="35"/>
      <c r="Z66" s="36"/>
      <c r="AC66" s="35"/>
      <c r="AO66" s="36"/>
      <c r="AQ66" s="11"/>
    </row>
    <row r="67" spans="2:43" s="2" customFormat="1" ht="14.25" customHeight="1" x14ac:dyDescent="0.3">
      <c r="B67" s="10"/>
      <c r="D67" s="35"/>
      <c r="Z67" s="36"/>
      <c r="AC67" s="35"/>
      <c r="AO67" s="36"/>
      <c r="AQ67" s="11"/>
    </row>
    <row r="68" spans="2:43" s="2" customFormat="1" ht="14.25" customHeight="1" x14ac:dyDescent="0.3">
      <c r="B68" s="10"/>
      <c r="D68" s="35"/>
      <c r="Z68" s="36"/>
      <c r="AC68" s="35"/>
      <c r="AO68" s="36"/>
      <c r="AQ68" s="11"/>
    </row>
    <row r="69" spans="2:43" s="6" customFormat="1" ht="15.75" customHeight="1" x14ac:dyDescent="0.3">
      <c r="B69" s="19"/>
      <c r="D69" s="37" t="s">
        <v>54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55</v>
      </c>
      <c r="S69" s="38"/>
      <c r="T69" s="38"/>
      <c r="U69" s="38"/>
      <c r="V69" s="38"/>
      <c r="W69" s="38"/>
      <c r="X69" s="38"/>
      <c r="Y69" s="38"/>
      <c r="Z69" s="40"/>
      <c r="AC69" s="37" t="s">
        <v>54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55</v>
      </c>
      <c r="AN69" s="38"/>
      <c r="AO69" s="40"/>
      <c r="AQ69" s="20"/>
    </row>
    <row r="70" spans="2:43" s="6" customFormat="1" ht="7.5" customHeight="1" x14ac:dyDescent="0.3">
      <c r="B70" s="19"/>
      <c r="AQ70" s="20"/>
    </row>
    <row r="71" spans="2:43" s="6" customFormat="1" ht="7.5" customHeight="1" x14ac:dyDescent="0.3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 x14ac:dyDescent="0.3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 x14ac:dyDescent="0.3">
      <c r="B76" s="19"/>
      <c r="C76" s="157" t="s">
        <v>58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20"/>
    </row>
    <row r="77" spans="2:43" s="14" customFormat="1" ht="15" customHeight="1" x14ac:dyDescent="0.3">
      <c r="B77" s="47"/>
      <c r="C77" s="16" t="s">
        <v>12</v>
      </c>
      <c r="L77" s="14" t="str">
        <f>$K$5</f>
        <v>000</v>
      </c>
      <c r="AQ77" s="48"/>
    </row>
    <row r="78" spans="2:43" s="49" customFormat="1" ht="37.5" customHeight="1" x14ac:dyDescent="0.3">
      <c r="B78" s="50"/>
      <c r="C78" s="49" t="s">
        <v>14</v>
      </c>
      <c r="L78" s="173" t="str">
        <f>$K$6</f>
        <v>Hřebeč-Netřeby dostavba kanalizace, gravitační</v>
      </c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Q78" s="51"/>
    </row>
    <row r="79" spans="2:43" s="6" customFormat="1" ht="7.5" customHeight="1" x14ac:dyDescent="0.3">
      <c r="B79" s="19"/>
      <c r="AQ79" s="20"/>
    </row>
    <row r="80" spans="2:43" s="6" customFormat="1" ht="15.75" customHeight="1" x14ac:dyDescent="0.3">
      <c r="B80" s="19"/>
      <c r="C80" s="16" t="s">
        <v>20</v>
      </c>
      <c r="L80" s="52" t="str">
        <f>IF($K$8="","",$K$8)</f>
        <v>Hřebeč</v>
      </c>
      <c r="AI80" s="16" t="s">
        <v>22</v>
      </c>
      <c r="AM80" s="53" t="s">
        <v>540</v>
      </c>
      <c r="AQ80" s="20"/>
    </row>
    <row r="81" spans="1:76" s="6" customFormat="1" ht="7.5" customHeight="1" x14ac:dyDescent="0.3">
      <c r="B81" s="19"/>
      <c r="AQ81" s="20"/>
    </row>
    <row r="82" spans="1:76" s="6" customFormat="1" ht="18.75" customHeight="1" x14ac:dyDescent="0.3">
      <c r="B82" s="19"/>
      <c r="C82" s="16" t="s">
        <v>25</v>
      </c>
      <c r="L82" s="14" t="str">
        <f>IF($E$11="","",$E$11)</f>
        <v>Obec Hřebeč</v>
      </c>
      <c r="AI82" s="16" t="s">
        <v>31</v>
      </c>
      <c r="AM82" s="159" t="str">
        <f>IF($E$17="","",$E$17)</f>
        <v>D plus, projektová a inženýrská a.s.</v>
      </c>
      <c r="AN82" s="170"/>
      <c r="AO82" s="170"/>
      <c r="AP82" s="170"/>
      <c r="AQ82" s="20"/>
      <c r="AS82" s="176" t="s">
        <v>59</v>
      </c>
      <c r="AT82" s="177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1:76" s="6" customFormat="1" ht="15.75" customHeight="1" x14ac:dyDescent="0.3">
      <c r="B83" s="19"/>
      <c r="C83" s="16" t="s">
        <v>29</v>
      </c>
      <c r="L83" s="14" t="str">
        <f>IF($E$14="","",$E$14)</f>
        <v xml:space="preserve"> </v>
      </c>
      <c r="AI83" s="16" t="s">
        <v>36</v>
      </c>
      <c r="AM83" s="159" t="str">
        <f>IF($E$20="","",$E$20)</f>
        <v>Ing.Natálie Veselá</v>
      </c>
      <c r="AN83" s="170"/>
      <c r="AO83" s="170"/>
      <c r="AP83" s="170"/>
      <c r="AQ83" s="20"/>
      <c r="AS83" s="178"/>
      <c r="AT83" s="170"/>
      <c r="BD83" s="55"/>
    </row>
    <row r="84" spans="1:76" s="6" customFormat="1" ht="12" customHeight="1" x14ac:dyDescent="0.3">
      <c r="B84" s="19"/>
      <c r="AQ84" s="20"/>
      <c r="AS84" s="178"/>
      <c r="AT84" s="170"/>
      <c r="BD84" s="55"/>
    </row>
    <row r="85" spans="1:76" s="6" customFormat="1" ht="30" customHeight="1" x14ac:dyDescent="0.3">
      <c r="B85" s="19"/>
      <c r="C85" s="179" t="s">
        <v>60</v>
      </c>
      <c r="D85" s="167"/>
      <c r="E85" s="167"/>
      <c r="F85" s="167"/>
      <c r="G85" s="167"/>
      <c r="H85" s="30"/>
      <c r="I85" s="180" t="s">
        <v>61</v>
      </c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80" t="s">
        <v>62</v>
      </c>
      <c r="AH85" s="167"/>
      <c r="AI85" s="167"/>
      <c r="AJ85" s="167"/>
      <c r="AK85" s="167"/>
      <c r="AL85" s="167"/>
      <c r="AM85" s="167"/>
      <c r="AN85" s="180" t="s">
        <v>63</v>
      </c>
      <c r="AO85" s="167"/>
      <c r="AP85" s="169"/>
      <c r="AQ85" s="20"/>
      <c r="AS85" s="56" t="s">
        <v>64</v>
      </c>
      <c r="AT85" s="57" t="s">
        <v>65</v>
      </c>
      <c r="AU85" s="57" t="s">
        <v>66</v>
      </c>
      <c r="AV85" s="57" t="s">
        <v>67</v>
      </c>
      <c r="AW85" s="57" t="s">
        <v>68</v>
      </c>
      <c r="AX85" s="57" t="s">
        <v>69</v>
      </c>
      <c r="AY85" s="57" t="s">
        <v>70</v>
      </c>
      <c r="AZ85" s="57" t="s">
        <v>71</v>
      </c>
      <c r="BA85" s="57" t="s">
        <v>72</v>
      </c>
      <c r="BB85" s="57" t="s">
        <v>73</v>
      </c>
      <c r="BC85" s="57" t="s">
        <v>74</v>
      </c>
      <c r="BD85" s="58" t="s">
        <v>75</v>
      </c>
      <c r="BE85" s="59"/>
    </row>
    <row r="86" spans="1:76" s="6" customFormat="1" ht="12" customHeight="1" x14ac:dyDescent="0.3">
      <c r="B86" s="19"/>
      <c r="AQ86" s="20"/>
      <c r="AS86" s="60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1:76" s="49" customFormat="1" ht="33" customHeight="1" x14ac:dyDescent="0.3">
      <c r="B87" s="50"/>
      <c r="C87" s="61" t="s">
        <v>76</v>
      </c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181">
        <v>0</v>
      </c>
      <c r="AH87" s="188"/>
      <c r="AI87" s="188"/>
      <c r="AJ87" s="188"/>
      <c r="AK87" s="188"/>
      <c r="AL87" s="188"/>
      <c r="AM87" s="188"/>
      <c r="AN87" s="181">
        <v>0</v>
      </c>
      <c r="AO87" s="188"/>
      <c r="AP87" s="188"/>
      <c r="AQ87" s="51"/>
      <c r="AS87" s="62">
        <f>ROUND(SUM($AS$88:$AS$90),2)</f>
        <v>0</v>
      </c>
      <c r="AT87" s="63">
        <f>ROUND(SUM($AV$87:$AW$87),2)</f>
        <v>0</v>
      </c>
      <c r="AU87" s="64">
        <f>ROUND(SUM($AU$88:$AU$90),5)</f>
        <v>2807.4792400000001</v>
      </c>
      <c r="AV87" s="63">
        <f>ROUND($AZ$87*$L$31,2)</f>
        <v>0</v>
      </c>
      <c r="AW87" s="63">
        <f>ROUND($BA$87*$L$32,2)</f>
        <v>0</v>
      </c>
      <c r="AX87" s="63">
        <f>ROUND($BB$87*$L$31,2)</f>
        <v>0</v>
      </c>
      <c r="AY87" s="63">
        <f>ROUND($BC$87*$L$32,2)</f>
        <v>0</v>
      </c>
      <c r="AZ87" s="63">
        <f>ROUND(SUM($AZ$88:$AZ$90),2)</f>
        <v>0</v>
      </c>
      <c r="BA87" s="63">
        <f>ROUND(SUM($BA$88:$BA$90),2)</f>
        <v>0</v>
      </c>
      <c r="BB87" s="63">
        <f>ROUND(SUM($BB$88:$BB$90),2)</f>
        <v>0</v>
      </c>
      <c r="BC87" s="63">
        <f>ROUND(SUM($BC$88:$BC$90),2)</f>
        <v>0</v>
      </c>
      <c r="BD87" s="65">
        <f>ROUND(SUM($BD$88:$BD$90),2)</f>
        <v>0</v>
      </c>
      <c r="BS87" s="49" t="s">
        <v>77</v>
      </c>
      <c r="BT87" s="49" t="s">
        <v>78</v>
      </c>
      <c r="BU87" s="66" t="s">
        <v>79</v>
      </c>
      <c r="BV87" s="49" t="s">
        <v>80</v>
      </c>
      <c r="BW87" s="49" t="s">
        <v>81</v>
      </c>
      <c r="BX87" s="49" t="s">
        <v>82</v>
      </c>
    </row>
    <row r="88" spans="1:76" s="67" customFormat="1" ht="28.5" customHeight="1" x14ac:dyDescent="0.3">
      <c r="A88" s="151" t="s">
        <v>534</v>
      </c>
      <c r="B88" s="68"/>
      <c r="C88" s="69"/>
      <c r="D88" s="171" t="s">
        <v>83</v>
      </c>
      <c r="E88" s="172"/>
      <c r="F88" s="172"/>
      <c r="G88" s="172"/>
      <c r="H88" s="172"/>
      <c r="I88" s="69"/>
      <c r="J88" s="171" t="s">
        <v>84</v>
      </c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4">
        <v>0</v>
      </c>
      <c r="AH88" s="175"/>
      <c r="AI88" s="175"/>
      <c r="AJ88" s="175"/>
      <c r="AK88" s="175"/>
      <c r="AL88" s="175"/>
      <c r="AM88" s="175"/>
      <c r="AN88" s="174">
        <v>0</v>
      </c>
      <c r="AO88" s="175"/>
      <c r="AP88" s="175"/>
      <c r="AQ88" s="70"/>
      <c r="AS88" s="71">
        <f>'001 - Vedlejší a ostatní ...'!$M$28</f>
        <v>0</v>
      </c>
      <c r="AT88" s="72">
        <f>ROUND(SUM($AV$88:$AW$88),2)</f>
        <v>0</v>
      </c>
      <c r="AU88" s="73">
        <f>'001 - Vedlejší a ostatní ...'!$W$113</f>
        <v>0</v>
      </c>
      <c r="AV88" s="72">
        <f>'001 - Vedlejší a ostatní ...'!$M$32</f>
        <v>0</v>
      </c>
      <c r="AW88" s="72">
        <f>'001 - Vedlejší a ostatní ...'!$M$33</f>
        <v>0</v>
      </c>
      <c r="AX88" s="72">
        <f>'001 - Vedlejší a ostatní ...'!$M$34</f>
        <v>0</v>
      </c>
      <c r="AY88" s="72">
        <f>'001 - Vedlejší a ostatní ...'!$M$35</f>
        <v>0</v>
      </c>
      <c r="AZ88" s="72">
        <f>'001 - Vedlejší a ostatní ...'!$H$32</f>
        <v>0</v>
      </c>
      <c r="BA88" s="72">
        <f>'001 - Vedlejší a ostatní ...'!$H$33</f>
        <v>0</v>
      </c>
      <c r="BB88" s="72">
        <f>'001 - Vedlejší a ostatní ...'!$H$34</f>
        <v>0</v>
      </c>
      <c r="BC88" s="72">
        <f>'001 - Vedlejší a ostatní ...'!$H$35</f>
        <v>0</v>
      </c>
      <c r="BD88" s="74">
        <f>'001 - Vedlejší a ostatní ...'!$H$36</f>
        <v>0</v>
      </c>
      <c r="BT88" s="67" t="s">
        <v>19</v>
      </c>
      <c r="BV88" s="67" t="s">
        <v>80</v>
      </c>
      <c r="BW88" s="67" t="s">
        <v>85</v>
      </c>
      <c r="BX88" s="67" t="s">
        <v>81</v>
      </c>
    </row>
    <row r="89" spans="1:76" s="67" customFormat="1" ht="28.5" customHeight="1" x14ac:dyDescent="0.3">
      <c r="A89" s="151" t="s">
        <v>534</v>
      </c>
      <c r="B89" s="68"/>
      <c r="C89" s="69"/>
      <c r="D89" s="171" t="s">
        <v>86</v>
      </c>
      <c r="E89" s="172"/>
      <c r="F89" s="172"/>
      <c r="G89" s="172"/>
      <c r="H89" s="172"/>
      <c r="I89" s="69"/>
      <c r="J89" s="171" t="s">
        <v>87</v>
      </c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4">
        <v>0</v>
      </c>
      <c r="AH89" s="175"/>
      <c r="AI89" s="175"/>
      <c r="AJ89" s="175"/>
      <c r="AK89" s="175"/>
      <c r="AL89" s="175"/>
      <c r="AM89" s="175"/>
      <c r="AN89" s="174">
        <v>0</v>
      </c>
      <c r="AO89" s="175"/>
      <c r="AP89" s="175"/>
      <c r="AQ89" s="70"/>
      <c r="AS89" s="71">
        <f>'K01 - Stoka B'!$M$28</f>
        <v>0</v>
      </c>
      <c r="AT89" s="72">
        <f>ROUND(SUM($AV$89:$AW$89),2)</f>
        <v>0</v>
      </c>
      <c r="AU89" s="73">
        <f>'K01 - Stoka B'!$W$117</f>
        <v>2286.7648680000002</v>
      </c>
      <c r="AV89" s="72">
        <f>'K01 - Stoka B'!$M$32</f>
        <v>0</v>
      </c>
      <c r="AW89" s="72">
        <f>'K01 - Stoka B'!$M$33</f>
        <v>0</v>
      </c>
      <c r="AX89" s="72">
        <f>'K01 - Stoka B'!$M$34</f>
        <v>0</v>
      </c>
      <c r="AY89" s="72">
        <f>'K01 - Stoka B'!$M$35</f>
        <v>0</v>
      </c>
      <c r="AZ89" s="72">
        <f>'K01 - Stoka B'!$H$32</f>
        <v>0</v>
      </c>
      <c r="BA89" s="72">
        <f>'K01 - Stoka B'!$H$33</f>
        <v>0</v>
      </c>
      <c r="BB89" s="72">
        <f>'K01 - Stoka B'!$H$34</f>
        <v>0</v>
      </c>
      <c r="BC89" s="72">
        <f>'K01 - Stoka B'!$H$35</f>
        <v>0</v>
      </c>
      <c r="BD89" s="74">
        <f>'K01 - Stoka B'!$H$36</f>
        <v>0</v>
      </c>
      <c r="BT89" s="67" t="s">
        <v>19</v>
      </c>
      <c r="BV89" s="67" t="s">
        <v>80</v>
      </c>
      <c r="BW89" s="67" t="s">
        <v>88</v>
      </c>
      <c r="BX89" s="67" t="s">
        <v>81</v>
      </c>
    </row>
    <row r="90" spans="1:76" s="67" customFormat="1" ht="28.5" customHeight="1" x14ac:dyDescent="0.3">
      <c r="A90" s="151" t="s">
        <v>534</v>
      </c>
      <c r="B90" s="68"/>
      <c r="C90" s="69"/>
      <c r="D90" s="171" t="s">
        <v>89</v>
      </c>
      <c r="E90" s="172"/>
      <c r="F90" s="172"/>
      <c r="G90" s="172"/>
      <c r="H90" s="172"/>
      <c r="I90" s="69"/>
      <c r="J90" s="171" t="s">
        <v>90</v>
      </c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4">
        <v>0</v>
      </c>
      <c r="AH90" s="175"/>
      <c r="AI90" s="175"/>
      <c r="AJ90" s="175"/>
      <c r="AK90" s="175"/>
      <c r="AL90" s="175"/>
      <c r="AM90" s="175"/>
      <c r="AN90" s="174">
        <v>0</v>
      </c>
      <c r="AO90" s="175"/>
      <c r="AP90" s="175"/>
      <c r="AQ90" s="70"/>
      <c r="AS90" s="75">
        <f>'K01a - Stoka B - přípojky'!$M$28</f>
        <v>0</v>
      </c>
      <c r="AT90" s="76">
        <f>ROUND(SUM($AV$90:$AW$90),2)</f>
        <v>0</v>
      </c>
      <c r="AU90" s="77">
        <f>'K01a - Stoka B - přípojky'!$W$117</f>
        <v>520.71437400000002</v>
      </c>
      <c r="AV90" s="76">
        <f>'K01a - Stoka B - přípojky'!$M$32</f>
        <v>0</v>
      </c>
      <c r="AW90" s="76">
        <f>'K01a - Stoka B - přípojky'!$M$33</f>
        <v>0</v>
      </c>
      <c r="AX90" s="76">
        <f>'K01a - Stoka B - přípojky'!$M$34</f>
        <v>0</v>
      </c>
      <c r="AY90" s="76">
        <f>'K01a - Stoka B - přípojky'!$M$35</f>
        <v>0</v>
      </c>
      <c r="AZ90" s="76">
        <f>'K01a - Stoka B - přípojky'!$H$32</f>
        <v>0</v>
      </c>
      <c r="BA90" s="76">
        <f>'K01a - Stoka B - přípojky'!$H$33</f>
        <v>0</v>
      </c>
      <c r="BB90" s="76">
        <f>'K01a - Stoka B - přípojky'!$H$34</f>
        <v>0</v>
      </c>
      <c r="BC90" s="76">
        <f>'K01a - Stoka B - přípojky'!$H$35</f>
        <v>0</v>
      </c>
      <c r="BD90" s="78">
        <f>'K01a - Stoka B - přípojky'!$H$36</f>
        <v>0</v>
      </c>
      <c r="BT90" s="67" t="s">
        <v>19</v>
      </c>
      <c r="BV90" s="67" t="s">
        <v>80</v>
      </c>
      <c r="BW90" s="67" t="s">
        <v>91</v>
      </c>
      <c r="BX90" s="67" t="s">
        <v>81</v>
      </c>
    </row>
    <row r="91" spans="1:76" s="2" customFormat="1" ht="14.25" customHeight="1" x14ac:dyDescent="0.3">
      <c r="B91" s="10"/>
      <c r="AQ91" s="11"/>
    </row>
    <row r="92" spans="1:76" s="6" customFormat="1" ht="30.75" customHeight="1" x14ac:dyDescent="0.3">
      <c r="B92" s="19"/>
      <c r="C92" s="61" t="s">
        <v>92</v>
      </c>
      <c r="AG92" s="181">
        <v>0</v>
      </c>
      <c r="AH92" s="170"/>
      <c r="AI92" s="170"/>
      <c r="AJ92" s="170"/>
      <c r="AK92" s="170"/>
      <c r="AL92" s="170"/>
      <c r="AM92" s="170"/>
      <c r="AN92" s="181">
        <v>0</v>
      </c>
      <c r="AO92" s="170"/>
      <c r="AP92" s="170"/>
      <c r="AQ92" s="20"/>
      <c r="AS92" s="56" t="s">
        <v>93</v>
      </c>
      <c r="AT92" s="57" t="s">
        <v>94</v>
      </c>
      <c r="AU92" s="57" t="s">
        <v>42</v>
      </c>
      <c r="AV92" s="58" t="s">
        <v>65</v>
      </c>
      <c r="AW92" s="59"/>
    </row>
    <row r="93" spans="1:76" s="6" customFormat="1" ht="12" customHeight="1" x14ac:dyDescent="0.3">
      <c r="B93" s="19"/>
      <c r="AQ93" s="20"/>
      <c r="AS93" s="33"/>
      <c r="AT93" s="33"/>
      <c r="AU93" s="33"/>
      <c r="AV93" s="33"/>
    </row>
    <row r="94" spans="1:76" s="6" customFormat="1" ht="30.75" customHeight="1" x14ac:dyDescent="0.3">
      <c r="B94" s="19"/>
      <c r="C94" s="79" t="s">
        <v>95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182">
        <f>ROUND($AG$87+$AG$92,2)</f>
        <v>0</v>
      </c>
      <c r="AH94" s="183"/>
      <c r="AI94" s="183"/>
      <c r="AJ94" s="183"/>
      <c r="AK94" s="183"/>
      <c r="AL94" s="183"/>
      <c r="AM94" s="183"/>
      <c r="AN94" s="182">
        <f>$AN$87+$AN$92</f>
        <v>0</v>
      </c>
      <c r="AO94" s="183"/>
      <c r="AP94" s="183"/>
      <c r="AQ94" s="20"/>
    </row>
    <row r="95" spans="1:76" s="6" customFormat="1" ht="7.5" customHeight="1" x14ac:dyDescent="0.3"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3"/>
    </row>
  </sheetData>
  <mergeCells count="53">
    <mergeCell ref="AG92:AM92"/>
    <mergeCell ref="AN92:AP92"/>
    <mergeCell ref="AG94:AM94"/>
    <mergeCell ref="AN94:AP94"/>
    <mergeCell ref="AR2:BE2"/>
    <mergeCell ref="AN90:AP90"/>
    <mergeCell ref="AG90:AM90"/>
    <mergeCell ref="AK27:AO27"/>
    <mergeCell ref="AK29:AO29"/>
    <mergeCell ref="C2:AP2"/>
    <mergeCell ref="D90:H90"/>
    <mergeCell ref="J90:AF90"/>
    <mergeCell ref="AG87:AM87"/>
    <mergeCell ref="AN87:AP87"/>
    <mergeCell ref="AN88:AP88"/>
    <mergeCell ref="AG88:AM88"/>
    <mergeCell ref="AS82:AT84"/>
    <mergeCell ref="AM83:AP83"/>
    <mergeCell ref="C85:G85"/>
    <mergeCell ref="I85:AF85"/>
    <mergeCell ref="AG85:AM85"/>
    <mergeCell ref="AN85:AP85"/>
    <mergeCell ref="C76:AP76"/>
    <mergeCell ref="D89:H89"/>
    <mergeCell ref="J89:AF89"/>
    <mergeCell ref="L78:AO78"/>
    <mergeCell ref="AM82:AP82"/>
    <mergeCell ref="D88:H88"/>
    <mergeCell ref="J88:AF88"/>
    <mergeCell ref="AN89:AP89"/>
    <mergeCell ref="AG89:AM89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001 - Vedlejší a ostatní ...'!C2" tooltip="001 - Vedlejší a ostatní ..." display="/"/>
    <hyperlink ref="A89" location="'K01 - Stoka B'!C2" tooltip="K01 - Stoka B" display="/"/>
    <hyperlink ref="A90" location="'K01a - Stoka B - přípojky'!C2" tooltip="K01a - Stoka B - přípojky" display="/"/>
  </hyperlinks>
  <pageMargins left="0.59027779102325439" right="0.59027779102325439" top="0.52083337306976318" bottom="0.48611113429069519" header="0" footer="0"/>
  <pageSetup paperSize="9" scale="95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8"/>
  <sheetViews>
    <sheetView showGridLines="0" workbookViewId="0">
      <pane ySplit="1" topLeftCell="A98" activePane="bottomLeft" state="frozenSplit"/>
      <selection pane="bottomLeft" activeCell="O10" sqref="O10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2.5" style="2" customWidth="1"/>
    <col min="9" max="9" width="7" style="2" customWidth="1"/>
    <col min="10" max="10" width="5.1640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/>
  </cols>
  <sheetData>
    <row r="1" spans="1:256" s="3" customFormat="1" ht="22.5" customHeight="1" x14ac:dyDescent="0.3">
      <c r="A1" s="156"/>
      <c r="B1" s="153"/>
      <c r="C1" s="153"/>
      <c r="D1" s="154" t="s">
        <v>1</v>
      </c>
      <c r="E1" s="153"/>
      <c r="F1" s="155" t="s">
        <v>535</v>
      </c>
      <c r="G1" s="155"/>
      <c r="H1" s="209" t="s">
        <v>536</v>
      </c>
      <c r="I1" s="209"/>
      <c r="J1" s="209"/>
      <c r="K1" s="209"/>
      <c r="L1" s="155" t="s">
        <v>537</v>
      </c>
      <c r="M1" s="153"/>
      <c r="N1" s="153"/>
      <c r="O1" s="154" t="s">
        <v>96</v>
      </c>
      <c r="P1" s="153"/>
      <c r="Q1" s="153"/>
      <c r="R1" s="153"/>
      <c r="S1" s="155" t="s">
        <v>538</v>
      </c>
      <c r="T1" s="155"/>
      <c r="U1" s="156"/>
      <c r="V1" s="15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18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4" t="s">
        <v>5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2" t="s">
        <v>85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97</v>
      </c>
    </row>
    <row r="4" spans="1:256" s="2" customFormat="1" ht="37.5" customHeight="1" x14ac:dyDescent="0.3">
      <c r="B4" s="10"/>
      <c r="C4" s="157" t="s">
        <v>98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1"/>
      <c r="T4" s="12" t="s">
        <v>10</v>
      </c>
      <c r="AT4" s="2" t="s">
        <v>3</v>
      </c>
    </row>
    <row r="5" spans="1:256" s="2" customFormat="1" ht="7.5" customHeight="1" x14ac:dyDescent="0.3">
      <c r="B5" s="10"/>
      <c r="R5" s="11"/>
    </row>
    <row r="6" spans="1:256" s="2" customFormat="1" ht="26.25" customHeight="1" x14ac:dyDescent="0.3">
      <c r="B6" s="10"/>
      <c r="D6" s="16" t="s">
        <v>14</v>
      </c>
      <c r="F6" s="189" t="str">
        <f>'Rekapitulace stavby'!$K$6</f>
        <v>Hřebeč-Netřeby dostavba kanalizace, gravitační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11"/>
    </row>
    <row r="7" spans="1:256" s="6" customFormat="1" ht="33.75" customHeight="1" x14ac:dyDescent="0.3">
      <c r="B7" s="19"/>
      <c r="D7" s="15" t="s">
        <v>99</v>
      </c>
      <c r="F7" s="160" t="s">
        <v>100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R7" s="20"/>
    </row>
    <row r="8" spans="1:256" s="6" customFormat="1" ht="15" customHeight="1" x14ac:dyDescent="0.3">
      <c r="B8" s="19"/>
      <c r="D8" s="16" t="s">
        <v>17</v>
      </c>
      <c r="F8" s="14"/>
      <c r="M8" s="16" t="s">
        <v>18</v>
      </c>
      <c r="O8" s="14"/>
      <c r="R8" s="20"/>
    </row>
    <row r="9" spans="1:256" s="6" customFormat="1" ht="15" customHeight="1" x14ac:dyDescent="0.3">
      <c r="B9" s="19"/>
      <c r="D9" s="16" t="s">
        <v>20</v>
      </c>
      <c r="F9" s="14" t="s">
        <v>21</v>
      </c>
      <c r="M9" s="16" t="s">
        <v>22</v>
      </c>
      <c r="O9" s="190" t="s">
        <v>539</v>
      </c>
      <c r="P9" s="170"/>
      <c r="R9" s="20"/>
    </row>
    <row r="10" spans="1:256" s="6" customFormat="1" ht="12" customHeight="1" x14ac:dyDescent="0.3">
      <c r="B10" s="19"/>
      <c r="R10" s="20"/>
    </row>
    <row r="11" spans="1:256" s="6" customFormat="1" ht="15" customHeight="1" x14ac:dyDescent="0.3">
      <c r="B11" s="19"/>
      <c r="D11" s="16" t="s">
        <v>25</v>
      </c>
      <c r="M11" s="16" t="s">
        <v>26</v>
      </c>
      <c r="O11" s="159"/>
      <c r="P11" s="170"/>
      <c r="R11" s="20"/>
    </row>
    <row r="12" spans="1:256" s="6" customFormat="1" ht="18.75" customHeight="1" x14ac:dyDescent="0.3">
      <c r="B12" s="19"/>
      <c r="E12" s="14" t="s">
        <v>27</v>
      </c>
      <c r="M12" s="16" t="s">
        <v>28</v>
      </c>
      <c r="O12" s="159"/>
      <c r="P12" s="170"/>
      <c r="R12" s="20"/>
    </row>
    <row r="13" spans="1:256" s="6" customFormat="1" ht="7.5" customHeight="1" x14ac:dyDescent="0.3">
      <c r="B13" s="19"/>
      <c r="R13" s="20"/>
    </row>
    <row r="14" spans="1:256" s="6" customFormat="1" ht="15" customHeight="1" x14ac:dyDescent="0.3">
      <c r="B14" s="19"/>
      <c r="D14" s="16" t="s">
        <v>29</v>
      </c>
      <c r="M14" s="16" t="s">
        <v>26</v>
      </c>
      <c r="O14" s="159" t="str">
        <f>IF('Rekapitulace stavby'!$AN$13="","",'Rekapitulace stavby'!$AN$13)</f>
        <v/>
      </c>
      <c r="P14" s="170"/>
      <c r="R14" s="20"/>
    </row>
    <row r="15" spans="1:256" s="6" customFormat="1" ht="18.75" customHeight="1" x14ac:dyDescent="0.3">
      <c r="B15" s="19"/>
      <c r="E15" s="14" t="str">
        <f>IF('Rekapitulace stavby'!$E$14="","",'Rekapitulace stavby'!$E$14)</f>
        <v xml:space="preserve"> </v>
      </c>
      <c r="M15" s="16" t="s">
        <v>28</v>
      </c>
      <c r="O15" s="159" t="str">
        <f>IF('Rekapitulace stavby'!$AN$14="","",'Rekapitulace stavby'!$AN$14)</f>
        <v/>
      </c>
      <c r="P15" s="170"/>
      <c r="R15" s="20"/>
    </row>
    <row r="16" spans="1:256" s="6" customFormat="1" ht="7.5" customHeight="1" x14ac:dyDescent="0.3">
      <c r="B16" s="19"/>
      <c r="R16" s="20"/>
    </row>
    <row r="17" spans="2:18" s="6" customFormat="1" ht="15" customHeight="1" x14ac:dyDescent="0.3">
      <c r="B17" s="19"/>
      <c r="D17" s="16" t="s">
        <v>31</v>
      </c>
      <c r="M17" s="16" t="s">
        <v>26</v>
      </c>
      <c r="O17" s="159" t="s">
        <v>32</v>
      </c>
      <c r="P17" s="170"/>
      <c r="R17" s="20"/>
    </row>
    <row r="18" spans="2:18" s="6" customFormat="1" ht="18.75" customHeight="1" x14ac:dyDescent="0.3">
      <c r="B18" s="19"/>
      <c r="E18" s="14" t="s">
        <v>33</v>
      </c>
      <c r="M18" s="16" t="s">
        <v>28</v>
      </c>
      <c r="O18" s="159" t="s">
        <v>34</v>
      </c>
      <c r="P18" s="170"/>
      <c r="R18" s="20"/>
    </row>
    <row r="19" spans="2:18" s="6" customFormat="1" ht="7.5" customHeight="1" x14ac:dyDescent="0.3">
      <c r="B19" s="19"/>
      <c r="R19" s="20"/>
    </row>
    <row r="20" spans="2:18" s="6" customFormat="1" ht="15" customHeight="1" x14ac:dyDescent="0.3">
      <c r="B20" s="19"/>
      <c r="D20" s="16" t="s">
        <v>36</v>
      </c>
      <c r="M20" s="16" t="s">
        <v>26</v>
      </c>
      <c r="O20" s="159"/>
      <c r="P20" s="170"/>
      <c r="R20" s="20"/>
    </row>
    <row r="21" spans="2:18" s="6" customFormat="1" ht="18.75" customHeight="1" x14ac:dyDescent="0.3">
      <c r="B21" s="19"/>
      <c r="E21" s="14" t="s">
        <v>37</v>
      </c>
      <c r="M21" s="16" t="s">
        <v>28</v>
      </c>
      <c r="O21" s="159"/>
      <c r="P21" s="170"/>
      <c r="R21" s="20"/>
    </row>
    <row r="22" spans="2:18" s="6" customFormat="1" ht="7.5" customHeight="1" x14ac:dyDescent="0.3">
      <c r="B22" s="19"/>
      <c r="R22" s="20"/>
    </row>
    <row r="23" spans="2:18" s="6" customFormat="1" ht="15" customHeight="1" x14ac:dyDescent="0.3">
      <c r="B23" s="19"/>
      <c r="D23" s="16" t="s">
        <v>38</v>
      </c>
      <c r="R23" s="20"/>
    </row>
    <row r="24" spans="2:18" s="80" customFormat="1" ht="15.75" customHeight="1" x14ac:dyDescent="0.3">
      <c r="B24" s="81"/>
      <c r="E24" s="161"/>
      <c r="F24" s="191"/>
      <c r="G24" s="191"/>
      <c r="H24" s="191"/>
      <c r="I24" s="191"/>
      <c r="J24" s="191"/>
      <c r="K24" s="191"/>
      <c r="L24" s="191"/>
      <c r="R24" s="82"/>
    </row>
    <row r="25" spans="2:18" s="6" customFormat="1" ht="7.5" customHeight="1" x14ac:dyDescent="0.3">
      <c r="B25" s="19"/>
      <c r="R25" s="20"/>
    </row>
    <row r="26" spans="2:18" s="6" customFormat="1" ht="7.5" customHeight="1" x14ac:dyDescent="0.3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 x14ac:dyDescent="0.3">
      <c r="B27" s="19"/>
      <c r="D27" s="83" t="s">
        <v>101</v>
      </c>
      <c r="M27" s="162">
        <f>$N$88</f>
        <v>0</v>
      </c>
      <c r="N27" s="170"/>
      <c r="O27" s="170"/>
      <c r="P27" s="170"/>
      <c r="R27" s="20"/>
    </row>
    <row r="28" spans="2:18" s="6" customFormat="1" ht="15" customHeight="1" x14ac:dyDescent="0.3">
      <c r="B28" s="19"/>
      <c r="D28" s="18" t="s">
        <v>102</v>
      </c>
      <c r="M28" s="162">
        <f>$N$94</f>
        <v>0</v>
      </c>
      <c r="N28" s="170"/>
      <c r="O28" s="170"/>
      <c r="P28" s="170"/>
      <c r="R28" s="20"/>
    </row>
    <row r="29" spans="2:18" s="6" customFormat="1" ht="7.5" customHeight="1" x14ac:dyDescent="0.3">
      <c r="B29" s="19"/>
      <c r="R29" s="20"/>
    </row>
    <row r="30" spans="2:18" s="6" customFormat="1" ht="26.25" customHeight="1" x14ac:dyDescent="0.3">
      <c r="B30" s="19"/>
      <c r="D30" s="84" t="s">
        <v>41</v>
      </c>
      <c r="M30" s="192">
        <f>ROUND($M$27+$M$28,2)</f>
        <v>0</v>
      </c>
      <c r="N30" s="170"/>
      <c r="O30" s="170"/>
      <c r="P30" s="170"/>
      <c r="R30" s="20"/>
    </row>
    <row r="31" spans="2:18" s="6" customFormat="1" ht="7.5" customHeight="1" x14ac:dyDescent="0.3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 x14ac:dyDescent="0.3">
      <c r="B32" s="19"/>
      <c r="D32" s="24" t="s">
        <v>42</v>
      </c>
      <c r="E32" s="24" t="s">
        <v>43</v>
      </c>
      <c r="F32" s="25">
        <v>0.21</v>
      </c>
      <c r="G32" s="85" t="s">
        <v>44</v>
      </c>
      <c r="H32" s="193">
        <f>ROUND((SUM($BE$94:$BE$95)+SUM($BE$113:$BE$126)),2)</f>
        <v>0</v>
      </c>
      <c r="I32" s="170"/>
      <c r="J32" s="170"/>
      <c r="M32" s="193">
        <f>ROUND(ROUND((SUM($BE$94:$BE$95)+SUM($BE$113:$BE$126)),2)*$F$32,2)</f>
        <v>0</v>
      </c>
      <c r="N32" s="170"/>
      <c r="O32" s="170"/>
      <c r="P32" s="170"/>
      <c r="R32" s="20"/>
    </row>
    <row r="33" spans="2:18" s="6" customFormat="1" ht="15" customHeight="1" x14ac:dyDescent="0.3">
      <c r="B33" s="19"/>
      <c r="E33" s="24" t="s">
        <v>45</v>
      </c>
      <c r="F33" s="25">
        <v>0.15</v>
      </c>
      <c r="G33" s="85" t="s">
        <v>44</v>
      </c>
      <c r="H33" s="193">
        <f>ROUND((SUM($BF$94:$BF$95)+SUM($BF$113:$BF$126)),2)</f>
        <v>0</v>
      </c>
      <c r="I33" s="170"/>
      <c r="J33" s="170"/>
      <c r="M33" s="193">
        <f>ROUND(ROUND((SUM($BF$94:$BF$95)+SUM($BF$113:$BF$126)),2)*$F$33,2)</f>
        <v>0</v>
      </c>
      <c r="N33" s="170"/>
      <c r="O33" s="170"/>
      <c r="P33" s="170"/>
      <c r="R33" s="20"/>
    </row>
    <row r="34" spans="2:18" s="6" customFormat="1" ht="15" hidden="1" customHeight="1" x14ac:dyDescent="0.3">
      <c r="B34" s="19"/>
      <c r="E34" s="24" t="s">
        <v>46</v>
      </c>
      <c r="F34" s="25">
        <v>0.21</v>
      </c>
      <c r="G34" s="85" t="s">
        <v>44</v>
      </c>
      <c r="H34" s="193">
        <f>ROUND((SUM($BG$94:$BG$95)+SUM($BG$113:$BG$126)),2)</f>
        <v>0</v>
      </c>
      <c r="I34" s="170"/>
      <c r="J34" s="170"/>
      <c r="M34" s="193">
        <v>0</v>
      </c>
      <c r="N34" s="170"/>
      <c r="O34" s="170"/>
      <c r="P34" s="170"/>
      <c r="R34" s="20"/>
    </row>
    <row r="35" spans="2:18" s="6" customFormat="1" ht="15" hidden="1" customHeight="1" x14ac:dyDescent="0.3">
      <c r="B35" s="19"/>
      <c r="E35" s="24" t="s">
        <v>47</v>
      </c>
      <c r="F35" s="25">
        <v>0.15</v>
      </c>
      <c r="G35" s="85" t="s">
        <v>44</v>
      </c>
      <c r="H35" s="193">
        <f>ROUND((SUM($BH$94:$BH$95)+SUM($BH$113:$BH$126)),2)</f>
        <v>0</v>
      </c>
      <c r="I35" s="170"/>
      <c r="J35" s="170"/>
      <c r="M35" s="193">
        <v>0</v>
      </c>
      <c r="N35" s="170"/>
      <c r="O35" s="170"/>
      <c r="P35" s="170"/>
      <c r="R35" s="20"/>
    </row>
    <row r="36" spans="2:18" s="6" customFormat="1" ht="15" hidden="1" customHeight="1" x14ac:dyDescent="0.3">
      <c r="B36" s="19"/>
      <c r="E36" s="24" t="s">
        <v>48</v>
      </c>
      <c r="F36" s="25">
        <v>0</v>
      </c>
      <c r="G36" s="85" t="s">
        <v>44</v>
      </c>
      <c r="H36" s="193">
        <f>ROUND((SUM($BI$94:$BI$95)+SUM($BI$113:$BI$126)),2)</f>
        <v>0</v>
      </c>
      <c r="I36" s="170"/>
      <c r="J36" s="170"/>
      <c r="M36" s="193">
        <v>0</v>
      </c>
      <c r="N36" s="170"/>
      <c r="O36" s="170"/>
      <c r="P36" s="170"/>
      <c r="R36" s="20"/>
    </row>
    <row r="37" spans="2:18" s="6" customFormat="1" ht="7.5" customHeight="1" x14ac:dyDescent="0.3">
      <c r="B37" s="19"/>
      <c r="R37" s="20"/>
    </row>
    <row r="38" spans="2:18" s="6" customFormat="1" ht="26.25" customHeight="1" x14ac:dyDescent="0.3">
      <c r="B38" s="19"/>
      <c r="C38" s="28"/>
      <c r="D38" s="29" t="s">
        <v>49</v>
      </c>
      <c r="E38" s="30"/>
      <c r="F38" s="30"/>
      <c r="G38" s="86" t="s">
        <v>50</v>
      </c>
      <c r="H38" s="31" t="s">
        <v>51</v>
      </c>
      <c r="I38" s="30"/>
      <c r="J38" s="30"/>
      <c r="K38" s="30"/>
      <c r="L38" s="168">
        <f>SUM($M$30:$M$36)</f>
        <v>0</v>
      </c>
      <c r="M38" s="167"/>
      <c r="N38" s="167"/>
      <c r="O38" s="167"/>
      <c r="P38" s="169"/>
      <c r="Q38" s="28"/>
      <c r="R38" s="20"/>
    </row>
    <row r="39" spans="2:18" s="6" customFormat="1" ht="15" customHeight="1" x14ac:dyDescent="0.3">
      <c r="B39" s="19"/>
      <c r="R39" s="20"/>
    </row>
    <row r="40" spans="2:18" s="6" customFormat="1" ht="15" customHeight="1" x14ac:dyDescent="0.3">
      <c r="B40" s="19"/>
      <c r="R40" s="20"/>
    </row>
    <row r="41" spans="2:18" s="2" customFormat="1" ht="14.25" customHeight="1" x14ac:dyDescent="0.3">
      <c r="B41" s="10"/>
      <c r="R41" s="11"/>
    </row>
    <row r="42" spans="2:18" s="2" customFormat="1" ht="14.25" customHeight="1" x14ac:dyDescent="0.3">
      <c r="B42" s="10"/>
      <c r="R42" s="11"/>
    </row>
    <row r="43" spans="2:18" s="2" customFormat="1" ht="14.25" customHeight="1" x14ac:dyDescent="0.3">
      <c r="B43" s="10"/>
      <c r="R43" s="11"/>
    </row>
    <row r="44" spans="2:18" s="2" customFormat="1" ht="14.25" customHeight="1" x14ac:dyDescent="0.3">
      <c r="B44" s="10"/>
      <c r="R44" s="11"/>
    </row>
    <row r="45" spans="2:18" s="2" customFormat="1" ht="14.25" customHeight="1" x14ac:dyDescent="0.3">
      <c r="B45" s="10"/>
      <c r="R45" s="11"/>
    </row>
    <row r="46" spans="2:18" s="2" customFormat="1" ht="14.25" customHeight="1" x14ac:dyDescent="0.3">
      <c r="B46" s="10"/>
      <c r="R46" s="11"/>
    </row>
    <row r="47" spans="2:18" s="2" customFormat="1" ht="14.25" customHeight="1" x14ac:dyDescent="0.3">
      <c r="B47" s="10"/>
      <c r="R47" s="11"/>
    </row>
    <row r="48" spans="2:18" s="2" customFormat="1" ht="14.25" customHeight="1" x14ac:dyDescent="0.3">
      <c r="B48" s="10"/>
      <c r="R48" s="11"/>
    </row>
    <row r="49" spans="2:18" s="2" customFormat="1" ht="14.25" customHeight="1" x14ac:dyDescent="0.3">
      <c r="B49" s="10"/>
      <c r="R49" s="11"/>
    </row>
    <row r="50" spans="2:18" s="6" customFormat="1" ht="15.75" customHeight="1" x14ac:dyDescent="0.3">
      <c r="B50" s="19"/>
      <c r="D50" s="32" t="s">
        <v>52</v>
      </c>
      <c r="E50" s="33"/>
      <c r="F50" s="33"/>
      <c r="G50" s="33"/>
      <c r="H50" s="34"/>
      <c r="J50" s="32" t="s">
        <v>53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 x14ac:dyDescent="0.3">
      <c r="B51" s="10"/>
      <c r="D51" s="35"/>
      <c r="H51" s="36"/>
      <c r="J51" s="35"/>
      <c r="P51" s="36"/>
      <c r="R51" s="11"/>
    </row>
    <row r="52" spans="2:18" s="2" customFormat="1" ht="14.25" customHeight="1" x14ac:dyDescent="0.3">
      <c r="B52" s="10"/>
      <c r="D52" s="35"/>
      <c r="H52" s="36"/>
      <c r="J52" s="35"/>
      <c r="P52" s="36"/>
      <c r="R52" s="11"/>
    </row>
    <row r="53" spans="2:18" s="2" customFormat="1" ht="14.25" customHeight="1" x14ac:dyDescent="0.3">
      <c r="B53" s="10"/>
      <c r="D53" s="35"/>
      <c r="H53" s="36"/>
      <c r="J53" s="35"/>
      <c r="P53" s="36"/>
      <c r="R53" s="11"/>
    </row>
    <row r="54" spans="2:18" s="2" customFormat="1" ht="14.25" customHeight="1" x14ac:dyDescent="0.3">
      <c r="B54" s="10"/>
      <c r="D54" s="35"/>
      <c r="H54" s="36"/>
      <c r="J54" s="35"/>
      <c r="P54" s="36"/>
      <c r="R54" s="11"/>
    </row>
    <row r="55" spans="2:18" s="2" customFormat="1" ht="14.25" customHeight="1" x14ac:dyDescent="0.3">
      <c r="B55" s="10"/>
      <c r="D55" s="35"/>
      <c r="H55" s="36"/>
      <c r="J55" s="35"/>
      <c r="P55" s="36"/>
      <c r="R55" s="11"/>
    </row>
    <row r="56" spans="2:18" s="2" customFormat="1" ht="14.25" customHeight="1" x14ac:dyDescent="0.3">
      <c r="B56" s="10"/>
      <c r="D56" s="35"/>
      <c r="H56" s="36"/>
      <c r="J56" s="35"/>
      <c r="P56" s="36"/>
      <c r="R56" s="11"/>
    </row>
    <row r="57" spans="2:18" s="2" customFormat="1" ht="14.25" customHeight="1" x14ac:dyDescent="0.3">
      <c r="B57" s="10"/>
      <c r="D57" s="35"/>
      <c r="H57" s="36"/>
      <c r="J57" s="35"/>
      <c r="P57" s="36"/>
      <c r="R57" s="11"/>
    </row>
    <row r="58" spans="2:18" s="2" customFormat="1" ht="14.25" customHeight="1" x14ac:dyDescent="0.3">
      <c r="B58" s="10"/>
      <c r="D58" s="35"/>
      <c r="H58" s="36"/>
      <c r="J58" s="35"/>
      <c r="P58" s="36"/>
      <c r="R58" s="11"/>
    </row>
    <row r="59" spans="2:18" s="6" customFormat="1" ht="15.75" customHeight="1" x14ac:dyDescent="0.3">
      <c r="B59" s="19"/>
      <c r="D59" s="37" t="s">
        <v>54</v>
      </c>
      <c r="E59" s="38"/>
      <c r="F59" s="38"/>
      <c r="G59" s="39" t="s">
        <v>55</v>
      </c>
      <c r="H59" s="40"/>
      <c r="J59" s="37" t="s">
        <v>54</v>
      </c>
      <c r="K59" s="38"/>
      <c r="L59" s="38"/>
      <c r="M59" s="38"/>
      <c r="N59" s="39" t="s">
        <v>55</v>
      </c>
      <c r="O59" s="38"/>
      <c r="P59" s="40"/>
      <c r="R59" s="20"/>
    </row>
    <row r="60" spans="2:18" s="2" customFormat="1" ht="14.25" customHeight="1" x14ac:dyDescent="0.3">
      <c r="B60" s="10"/>
      <c r="R60" s="11"/>
    </row>
    <row r="61" spans="2:18" s="6" customFormat="1" ht="15.75" customHeight="1" x14ac:dyDescent="0.3">
      <c r="B61" s="19"/>
      <c r="D61" s="32" t="s">
        <v>56</v>
      </c>
      <c r="E61" s="33"/>
      <c r="F61" s="33"/>
      <c r="G61" s="33"/>
      <c r="H61" s="34"/>
      <c r="J61" s="32" t="s">
        <v>57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 x14ac:dyDescent="0.3">
      <c r="B62" s="10"/>
      <c r="D62" s="35"/>
      <c r="H62" s="36"/>
      <c r="J62" s="35"/>
      <c r="P62" s="36"/>
      <c r="R62" s="11"/>
    </row>
    <row r="63" spans="2:18" s="2" customFormat="1" ht="14.25" customHeight="1" x14ac:dyDescent="0.3">
      <c r="B63" s="10"/>
      <c r="D63" s="35"/>
      <c r="H63" s="36"/>
      <c r="J63" s="35"/>
      <c r="P63" s="36"/>
      <c r="R63" s="11"/>
    </row>
    <row r="64" spans="2:18" s="2" customFormat="1" ht="14.25" customHeight="1" x14ac:dyDescent="0.3">
      <c r="B64" s="10"/>
      <c r="D64" s="35"/>
      <c r="H64" s="36"/>
      <c r="J64" s="35"/>
      <c r="P64" s="36"/>
      <c r="R64" s="11"/>
    </row>
    <row r="65" spans="2:18" s="2" customFormat="1" ht="14.25" customHeight="1" x14ac:dyDescent="0.3">
      <c r="B65" s="10"/>
      <c r="D65" s="35"/>
      <c r="H65" s="36"/>
      <c r="J65" s="35"/>
      <c r="P65" s="36"/>
      <c r="R65" s="11"/>
    </row>
    <row r="66" spans="2:18" s="2" customFormat="1" ht="14.25" customHeight="1" x14ac:dyDescent="0.3">
      <c r="B66" s="10"/>
      <c r="D66" s="35"/>
      <c r="H66" s="36"/>
      <c r="J66" s="35"/>
      <c r="P66" s="36"/>
      <c r="R66" s="11"/>
    </row>
    <row r="67" spans="2:18" s="2" customFormat="1" ht="14.25" customHeight="1" x14ac:dyDescent="0.3">
      <c r="B67" s="10"/>
      <c r="D67" s="35"/>
      <c r="H67" s="36"/>
      <c r="J67" s="35"/>
      <c r="P67" s="36"/>
      <c r="R67" s="11"/>
    </row>
    <row r="68" spans="2:18" s="2" customFormat="1" ht="14.25" customHeight="1" x14ac:dyDescent="0.3">
      <c r="B68" s="10"/>
      <c r="D68" s="35"/>
      <c r="H68" s="36"/>
      <c r="J68" s="35"/>
      <c r="P68" s="36"/>
      <c r="R68" s="11"/>
    </row>
    <row r="69" spans="2:18" s="2" customFormat="1" ht="14.25" customHeight="1" x14ac:dyDescent="0.3">
      <c r="B69" s="10"/>
      <c r="D69" s="35"/>
      <c r="H69" s="36"/>
      <c r="J69" s="35"/>
      <c r="P69" s="36"/>
      <c r="R69" s="11"/>
    </row>
    <row r="70" spans="2:18" s="6" customFormat="1" ht="15.75" customHeight="1" x14ac:dyDescent="0.3">
      <c r="B70" s="19"/>
      <c r="D70" s="37" t="s">
        <v>54</v>
      </c>
      <c r="E70" s="38"/>
      <c r="F70" s="38"/>
      <c r="G70" s="39" t="s">
        <v>55</v>
      </c>
      <c r="H70" s="40"/>
      <c r="J70" s="37" t="s">
        <v>54</v>
      </c>
      <c r="K70" s="38"/>
      <c r="L70" s="38"/>
      <c r="M70" s="38"/>
      <c r="N70" s="39" t="s">
        <v>55</v>
      </c>
      <c r="O70" s="38"/>
      <c r="P70" s="40"/>
      <c r="R70" s="20"/>
    </row>
    <row r="71" spans="2:18" s="6" customFormat="1" ht="15" customHeight="1" x14ac:dyDescent="0.3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 x14ac:dyDescent="0.3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 x14ac:dyDescent="0.3">
      <c r="B76" s="19"/>
      <c r="C76" s="157" t="s">
        <v>103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20"/>
    </row>
    <row r="77" spans="2:18" s="6" customFormat="1" ht="7.5" customHeight="1" x14ac:dyDescent="0.3">
      <c r="B77" s="19"/>
      <c r="R77" s="20"/>
    </row>
    <row r="78" spans="2:18" s="6" customFormat="1" ht="30.75" customHeight="1" x14ac:dyDescent="0.3">
      <c r="B78" s="19"/>
      <c r="C78" s="16" t="s">
        <v>14</v>
      </c>
      <c r="F78" s="189" t="str">
        <f>$F$6</f>
        <v>Hřebeč-Netřeby dostavba kanalizace, gravitační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R78" s="20"/>
    </row>
    <row r="79" spans="2:18" s="6" customFormat="1" ht="37.5" customHeight="1" x14ac:dyDescent="0.3">
      <c r="B79" s="19"/>
      <c r="C79" s="49" t="s">
        <v>99</v>
      </c>
      <c r="F79" s="173" t="str">
        <f>$F$7</f>
        <v>001 - Vedlejší a ostatní náklady</v>
      </c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R79" s="20"/>
    </row>
    <row r="80" spans="2:18" s="6" customFormat="1" ht="7.5" customHeight="1" x14ac:dyDescent="0.3">
      <c r="B80" s="19"/>
      <c r="R80" s="20"/>
    </row>
    <row r="81" spans="2:47" s="6" customFormat="1" ht="18.75" customHeight="1" x14ac:dyDescent="0.3">
      <c r="B81" s="19"/>
      <c r="C81" s="16" t="s">
        <v>20</v>
      </c>
      <c r="F81" s="14" t="str">
        <f>$F$9</f>
        <v>Hřebeč</v>
      </c>
      <c r="K81" s="16" t="s">
        <v>22</v>
      </c>
      <c r="M81" s="190" t="str">
        <f>IF($O$9="","",$O$9)</f>
        <v>vyplnit</v>
      </c>
      <c r="N81" s="170"/>
      <c r="O81" s="170"/>
      <c r="P81" s="170"/>
      <c r="R81" s="20"/>
    </row>
    <row r="82" spans="2:47" s="6" customFormat="1" ht="7.5" customHeight="1" x14ac:dyDescent="0.3">
      <c r="B82" s="19"/>
      <c r="R82" s="20"/>
    </row>
    <row r="83" spans="2:47" s="6" customFormat="1" ht="15.75" customHeight="1" x14ac:dyDescent="0.3">
      <c r="B83" s="19"/>
      <c r="C83" s="16" t="s">
        <v>25</v>
      </c>
      <c r="F83" s="14" t="str">
        <f>$E$12</f>
        <v>Obec Hřebeč</v>
      </c>
      <c r="K83" s="16" t="s">
        <v>31</v>
      </c>
      <c r="M83" s="159" t="str">
        <f>$E$18</f>
        <v>D plus, projektová a inženýrská a.s.</v>
      </c>
      <c r="N83" s="170"/>
      <c r="O83" s="170"/>
      <c r="P83" s="170"/>
      <c r="Q83" s="170"/>
      <c r="R83" s="20"/>
    </row>
    <row r="84" spans="2:47" s="6" customFormat="1" ht="15" customHeight="1" x14ac:dyDescent="0.3">
      <c r="B84" s="19"/>
      <c r="C84" s="16" t="s">
        <v>29</v>
      </c>
      <c r="F84" s="14" t="str">
        <f>IF($E$15="","",$E$15)</f>
        <v xml:space="preserve"> </v>
      </c>
      <c r="K84" s="16" t="s">
        <v>36</v>
      </c>
      <c r="M84" s="159" t="str">
        <f>$E$21</f>
        <v>Ing.Natálie Veselá</v>
      </c>
      <c r="N84" s="170"/>
      <c r="O84" s="170"/>
      <c r="P84" s="170"/>
      <c r="Q84" s="170"/>
      <c r="R84" s="20"/>
    </row>
    <row r="85" spans="2:47" s="6" customFormat="1" ht="11.25" customHeight="1" x14ac:dyDescent="0.3">
      <c r="B85" s="19"/>
      <c r="R85" s="20"/>
    </row>
    <row r="86" spans="2:47" s="6" customFormat="1" ht="30" customHeight="1" x14ac:dyDescent="0.3">
      <c r="B86" s="19"/>
      <c r="C86" s="194" t="s">
        <v>104</v>
      </c>
      <c r="D86" s="183"/>
      <c r="E86" s="183"/>
      <c r="F86" s="183"/>
      <c r="G86" s="183"/>
      <c r="H86" s="28"/>
      <c r="I86" s="28"/>
      <c r="J86" s="28"/>
      <c r="K86" s="28"/>
      <c r="L86" s="28"/>
      <c r="M86" s="28"/>
      <c r="N86" s="194" t="s">
        <v>105</v>
      </c>
      <c r="O86" s="170"/>
      <c r="P86" s="170"/>
      <c r="Q86" s="170"/>
      <c r="R86" s="20"/>
    </row>
    <row r="87" spans="2:47" s="6" customFormat="1" ht="11.25" customHeight="1" x14ac:dyDescent="0.3">
      <c r="B87" s="19"/>
      <c r="R87" s="20"/>
    </row>
    <row r="88" spans="2:47" s="6" customFormat="1" ht="30" customHeight="1" x14ac:dyDescent="0.3">
      <c r="B88" s="19"/>
      <c r="C88" s="61" t="s">
        <v>106</v>
      </c>
      <c r="N88" s="181">
        <f>$N$113</f>
        <v>0</v>
      </c>
      <c r="O88" s="170"/>
      <c r="P88" s="170"/>
      <c r="Q88" s="170"/>
      <c r="R88" s="20"/>
      <c r="AU88" s="6" t="s">
        <v>107</v>
      </c>
    </row>
    <row r="89" spans="2:47" s="66" customFormat="1" ht="25.5" customHeight="1" x14ac:dyDescent="0.3">
      <c r="B89" s="87"/>
      <c r="D89" s="88" t="s">
        <v>108</v>
      </c>
      <c r="N89" s="195">
        <f>$N$114</f>
        <v>0</v>
      </c>
      <c r="O89" s="196"/>
      <c r="P89" s="196"/>
      <c r="Q89" s="196"/>
      <c r="R89" s="89"/>
    </row>
    <row r="90" spans="2:47" s="83" customFormat="1" ht="21" customHeight="1" x14ac:dyDescent="0.3">
      <c r="B90" s="90"/>
      <c r="D90" s="91" t="s">
        <v>109</v>
      </c>
      <c r="N90" s="197">
        <f>$N$115</f>
        <v>0</v>
      </c>
      <c r="O90" s="196"/>
      <c r="P90" s="196"/>
      <c r="Q90" s="196"/>
      <c r="R90" s="92"/>
    </row>
    <row r="91" spans="2:47" s="83" customFormat="1" ht="21" customHeight="1" x14ac:dyDescent="0.3">
      <c r="B91" s="90"/>
      <c r="D91" s="91" t="s">
        <v>110</v>
      </c>
      <c r="N91" s="197">
        <f>$N$120</f>
        <v>0</v>
      </c>
      <c r="O91" s="196"/>
      <c r="P91" s="196"/>
      <c r="Q91" s="196"/>
      <c r="R91" s="92"/>
    </row>
    <row r="92" spans="2:47" s="83" customFormat="1" ht="21" customHeight="1" x14ac:dyDescent="0.3">
      <c r="B92" s="90"/>
      <c r="D92" s="91" t="s">
        <v>111</v>
      </c>
      <c r="N92" s="197">
        <f>$N$125</f>
        <v>0</v>
      </c>
      <c r="O92" s="196"/>
      <c r="P92" s="196"/>
      <c r="Q92" s="196"/>
      <c r="R92" s="92"/>
    </row>
    <row r="93" spans="2:47" s="6" customFormat="1" ht="22.5" customHeight="1" x14ac:dyDescent="0.3">
      <c r="B93" s="19"/>
      <c r="R93" s="20"/>
    </row>
    <row r="94" spans="2:47" s="6" customFormat="1" ht="30" customHeight="1" x14ac:dyDescent="0.3">
      <c r="B94" s="19"/>
      <c r="C94" s="61" t="s">
        <v>112</v>
      </c>
      <c r="N94" s="181">
        <v>0</v>
      </c>
      <c r="O94" s="170"/>
      <c r="P94" s="170"/>
      <c r="Q94" s="170"/>
      <c r="R94" s="20"/>
      <c r="T94" s="93"/>
      <c r="U94" s="94" t="s">
        <v>42</v>
      </c>
    </row>
    <row r="95" spans="2:47" s="6" customFormat="1" ht="18.75" customHeight="1" x14ac:dyDescent="0.3">
      <c r="B95" s="19"/>
      <c r="R95" s="20"/>
    </row>
    <row r="96" spans="2:47" s="6" customFormat="1" ht="30" customHeight="1" x14ac:dyDescent="0.3">
      <c r="B96" s="19"/>
      <c r="C96" s="79" t="s">
        <v>95</v>
      </c>
      <c r="D96" s="28"/>
      <c r="E96" s="28"/>
      <c r="F96" s="28"/>
      <c r="G96" s="28"/>
      <c r="H96" s="28"/>
      <c r="I96" s="28"/>
      <c r="J96" s="28"/>
      <c r="K96" s="28"/>
      <c r="L96" s="182">
        <f>ROUND(SUM($N$88+$N$94),2)</f>
        <v>0</v>
      </c>
      <c r="M96" s="183"/>
      <c r="N96" s="183"/>
      <c r="O96" s="183"/>
      <c r="P96" s="183"/>
      <c r="Q96" s="183"/>
      <c r="R96" s="20"/>
    </row>
    <row r="97" spans="2:27" s="6" customFormat="1" ht="7.5" customHeight="1" x14ac:dyDescent="0.3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3"/>
    </row>
    <row r="101" spans="2:27" s="6" customFormat="1" ht="7.5" customHeight="1" x14ac:dyDescent="0.3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2" spans="2:27" s="6" customFormat="1" ht="37.5" customHeight="1" x14ac:dyDescent="0.3">
      <c r="B102" s="19"/>
      <c r="C102" s="157" t="s">
        <v>113</v>
      </c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20"/>
    </row>
    <row r="103" spans="2:27" s="6" customFormat="1" ht="7.5" customHeight="1" x14ac:dyDescent="0.3">
      <c r="B103" s="19"/>
      <c r="R103" s="20"/>
    </row>
    <row r="104" spans="2:27" s="6" customFormat="1" ht="30.75" customHeight="1" x14ac:dyDescent="0.3">
      <c r="B104" s="19"/>
      <c r="C104" s="16" t="s">
        <v>14</v>
      </c>
      <c r="F104" s="189" t="str">
        <f>$F$6</f>
        <v>Hřebeč-Netřeby dostavba kanalizace, gravitační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R104" s="20"/>
    </row>
    <row r="105" spans="2:27" s="6" customFormat="1" ht="37.5" customHeight="1" x14ac:dyDescent="0.3">
      <c r="B105" s="19"/>
      <c r="C105" s="49" t="s">
        <v>99</v>
      </c>
      <c r="F105" s="173" t="str">
        <f>$F$7</f>
        <v>001 - Vedlejší a ostatní náklady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R105" s="20"/>
    </row>
    <row r="106" spans="2:27" s="6" customFormat="1" ht="7.5" customHeight="1" x14ac:dyDescent="0.3">
      <c r="B106" s="19"/>
      <c r="R106" s="20"/>
    </row>
    <row r="107" spans="2:27" s="6" customFormat="1" ht="18.75" customHeight="1" x14ac:dyDescent="0.3">
      <c r="B107" s="19"/>
      <c r="C107" s="16" t="s">
        <v>20</v>
      </c>
      <c r="F107" s="14" t="str">
        <f>$F$9</f>
        <v>Hřebeč</v>
      </c>
      <c r="K107" s="16" t="s">
        <v>22</v>
      </c>
      <c r="M107" s="190" t="str">
        <f>IF($O$9="","",$O$9)</f>
        <v>vyplnit</v>
      </c>
      <c r="N107" s="170"/>
      <c r="O107" s="170"/>
      <c r="P107" s="170"/>
      <c r="R107" s="20"/>
    </row>
    <row r="108" spans="2:27" s="6" customFormat="1" ht="7.5" customHeight="1" x14ac:dyDescent="0.3">
      <c r="B108" s="19"/>
      <c r="R108" s="20"/>
    </row>
    <row r="109" spans="2:27" s="6" customFormat="1" ht="15.75" customHeight="1" x14ac:dyDescent="0.3">
      <c r="B109" s="19"/>
      <c r="C109" s="16" t="s">
        <v>25</v>
      </c>
      <c r="F109" s="14" t="str">
        <f>$E$12</f>
        <v>Obec Hřebeč</v>
      </c>
      <c r="K109" s="16" t="s">
        <v>31</v>
      </c>
      <c r="M109" s="159" t="str">
        <f>$E$18</f>
        <v>D plus, projektová a inženýrská a.s.</v>
      </c>
      <c r="N109" s="170"/>
      <c r="O109" s="170"/>
      <c r="P109" s="170"/>
      <c r="Q109" s="170"/>
      <c r="R109" s="20"/>
    </row>
    <row r="110" spans="2:27" s="6" customFormat="1" ht="15" customHeight="1" x14ac:dyDescent="0.3">
      <c r="B110" s="19"/>
      <c r="C110" s="16" t="s">
        <v>29</v>
      </c>
      <c r="F110" s="14" t="str">
        <f>IF($E$15="","",$E$15)</f>
        <v xml:space="preserve"> </v>
      </c>
      <c r="K110" s="16" t="s">
        <v>36</v>
      </c>
      <c r="M110" s="159" t="str">
        <f>$E$21</f>
        <v>Ing.Natálie Veselá</v>
      </c>
      <c r="N110" s="170"/>
      <c r="O110" s="170"/>
      <c r="P110" s="170"/>
      <c r="Q110" s="170"/>
      <c r="R110" s="20"/>
    </row>
    <row r="111" spans="2:27" s="6" customFormat="1" ht="11.25" customHeight="1" x14ac:dyDescent="0.3">
      <c r="B111" s="19"/>
      <c r="R111" s="20"/>
    </row>
    <row r="112" spans="2:27" s="95" customFormat="1" ht="30" customHeight="1" x14ac:dyDescent="0.3">
      <c r="B112" s="96"/>
      <c r="C112" s="97" t="s">
        <v>114</v>
      </c>
      <c r="D112" s="98" t="s">
        <v>115</v>
      </c>
      <c r="E112" s="98" t="s">
        <v>60</v>
      </c>
      <c r="F112" s="205" t="s">
        <v>116</v>
      </c>
      <c r="G112" s="206"/>
      <c r="H112" s="206"/>
      <c r="I112" s="206"/>
      <c r="J112" s="98" t="s">
        <v>117</v>
      </c>
      <c r="K112" s="98" t="s">
        <v>118</v>
      </c>
      <c r="L112" s="205" t="s">
        <v>119</v>
      </c>
      <c r="M112" s="206"/>
      <c r="N112" s="205" t="s">
        <v>120</v>
      </c>
      <c r="O112" s="206"/>
      <c r="P112" s="206"/>
      <c r="Q112" s="207"/>
      <c r="R112" s="99"/>
      <c r="T112" s="56" t="s">
        <v>121</v>
      </c>
      <c r="U112" s="57" t="s">
        <v>42</v>
      </c>
      <c r="V112" s="57" t="s">
        <v>122</v>
      </c>
      <c r="W112" s="57" t="s">
        <v>123</v>
      </c>
      <c r="X112" s="57" t="s">
        <v>124</v>
      </c>
      <c r="Y112" s="57" t="s">
        <v>125</v>
      </c>
      <c r="Z112" s="57" t="s">
        <v>126</v>
      </c>
      <c r="AA112" s="58" t="s">
        <v>127</v>
      </c>
    </row>
    <row r="113" spans="2:65" s="6" customFormat="1" ht="30" customHeight="1" x14ac:dyDescent="0.35">
      <c r="B113" s="19"/>
      <c r="C113" s="61" t="s">
        <v>101</v>
      </c>
      <c r="N113" s="198">
        <v>0</v>
      </c>
      <c r="O113" s="170"/>
      <c r="P113" s="170"/>
      <c r="Q113" s="170"/>
      <c r="R113" s="20"/>
      <c r="T113" s="60"/>
      <c r="U113" s="33"/>
      <c r="V113" s="33"/>
      <c r="W113" s="100">
        <f>$W$114</f>
        <v>0</v>
      </c>
      <c r="X113" s="33"/>
      <c r="Y113" s="100">
        <f>$Y$114</f>
        <v>0</v>
      </c>
      <c r="Z113" s="33"/>
      <c r="AA113" s="101">
        <f>$AA$114</f>
        <v>0</v>
      </c>
      <c r="AT113" s="6" t="s">
        <v>77</v>
      </c>
      <c r="AU113" s="6" t="s">
        <v>107</v>
      </c>
      <c r="BK113" s="102">
        <f>$BK$114</f>
        <v>0</v>
      </c>
    </row>
    <row r="114" spans="2:65" s="103" customFormat="1" ht="37.5" customHeight="1" x14ac:dyDescent="0.35">
      <c r="B114" s="104"/>
      <c r="D114" s="105" t="s">
        <v>108</v>
      </c>
      <c r="E114" s="105"/>
      <c r="F114" s="105"/>
      <c r="G114" s="105"/>
      <c r="H114" s="105"/>
      <c r="I114" s="105"/>
      <c r="J114" s="105"/>
      <c r="K114" s="105"/>
      <c r="L114" s="105"/>
      <c r="M114" s="105"/>
      <c r="N114" s="199">
        <v>0</v>
      </c>
      <c r="O114" s="200"/>
      <c r="P114" s="200"/>
      <c r="Q114" s="200"/>
      <c r="R114" s="107"/>
      <c r="T114" s="108"/>
      <c r="W114" s="109">
        <f>$W$115+$W$120+$W$125</f>
        <v>0</v>
      </c>
      <c r="Y114" s="109">
        <f>$Y$115+$Y$120+$Y$125</f>
        <v>0</v>
      </c>
      <c r="AA114" s="110">
        <f>$AA$115+$AA$120+$AA$125</f>
        <v>0</v>
      </c>
      <c r="AR114" s="106" t="s">
        <v>128</v>
      </c>
      <c r="AT114" s="106" t="s">
        <v>77</v>
      </c>
      <c r="AU114" s="106" t="s">
        <v>78</v>
      </c>
      <c r="AY114" s="106" t="s">
        <v>129</v>
      </c>
      <c r="BK114" s="111">
        <f>$BK$115+$BK$120+$BK$125</f>
        <v>0</v>
      </c>
    </row>
    <row r="115" spans="2:65" s="103" customFormat="1" ht="21" customHeight="1" x14ac:dyDescent="0.3">
      <c r="B115" s="104"/>
      <c r="D115" s="112" t="s">
        <v>109</v>
      </c>
      <c r="E115" s="112"/>
      <c r="F115" s="112"/>
      <c r="G115" s="112"/>
      <c r="H115" s="112"/>
      <c r="I115" s="112"/>
      <c r="J115" s="112"/>
      <c r="K115" s="112"/>
      <c r="L115" s="112"/>
      <c r="M115" s="112"/>
      <c r="N115" s="201">
        <v>0</v>
      </c>
      <c r="O115" s="200"/>
      <c r="P115" s="200"/>
      <c r="Q115" s="200"/>
      <c r="R115" s="107"/>
      <c r="T115" s="108"/>
      <c r="W115" s="109">
        <f>SUM($W$116:$W$119)</f>
        <v>0</v>
      </c>
      <c r="Y115" s="109">
        <f>SUM($Y$116:$Y$119)</f>
        <v>0</v>
      </c>
      <c r="AA115" s="110">
        <f>SUM($AA$116:$AA$119)</f>
        <v>0</v>
      </c>
      <c r="AR115" s="106" t="s">
        <v>128</v>
      </c>
      <c r="AT115" s="106" t="s">
        <v>77</v>
      </c>
      <c r="AU115" s="106" t="s">
        <v>19</v>
      </c>
      <c r="AY115" s="106" t="s">
        <v>129</v>
      </c>
      <c r="BK115" s="111">
        <f>SUM($BK$116:$BK$119)</f>
        <v>0</v>
      </c>
    </row>
    <row r="116" spans="2:65" s="6" customFormat="1" ht="15.75" customHeight="1" x14ac:dyDescent="0.3">
      <c r="B116" s="19"/>
      <c r="C116" s="113" t="s">
        <v>19</v>
      </c>
      <c r="D116" s="113" t="s">
        <v>130</v>
      </c>
      <c r="E116" s="114" t="s">
        <v>131</v>
      </c>
      <c r="F116" s="202" t="s">
        <v>132</v>
      </c>
      <c r="G116" s="203"/>
      <c r="H116" s="203"/>
      <c r="I116" s="203"/>
      <c r="J116" s="115" t="s">
        <v>133</v>
      </c>
      <c r="K116" s="116">
        <v>1</v>
      </c>
      <c r="L116" s="204">
        <v>0</v>
      </c>
      <c r="M116" s="203"/>
      <c r="N116" s="204">
        <v>0</v>
      </c>
      <c r="O116" s="203"/>
      <c r="P116" s="203"/>
      <c r="Q116" s="203"/>
      <c r="R116" s="20"/>
      <c r="T116" s="117"/>
      <c r="U116" s="26" t="s">
        <v>43</v>
      </c>
      <c r="V116" s="118">
        <v>0</v>
      </c>
      <c r="W116" s="118">
        <f>$V$116*$K$116</f>
        <v>0</v>
      </c>
      <c r="X116" s="118">
        <v>0</v>
      </c>
      <c r="Y116" s="118">
        <f>$X$116*$K$116</f>
        <v>0</v>
      </c>
      <c r="Z116" s="118">
        <v>0</v>
      </c>
      <c r="AA116" s="119">
        <f>$Z$116*$K$116</f>
        <v>0</v>
      </c>
      <c r="AR116" s="6" t="s">
        <v>134</v>
      </c>
      <c r="AT116" s="6" t="s">
        <v>130</v>
      </c>
      <c r="AU116" s="6" t="s">
        <v>97</v>
      </c>
      <c r="AY116" s="6" t="s">
        <v>129</v>
      </c>
      <c r="BE116" s="120">
        <f>IF($U$116="základní",$N$116,0)</f>
        <v>0</v>
      </c>
      <c r="BF116" s="120">
        <f>IF($U$116="snížená",$N$116,0)</f>
        <v>0</v>
      </c>
      <c r="BG116" s="120">
        <f>IF($U$116="zákl. přenesená",$N$116,0)</f>
        <v>0</v>
      </c>
      <c r="BH116" s="120">
        <f>IF($U$116="sníž. přenesená",$N$116,0)</f>
        <v>0</v>
      </c>
      <c r="BI116" s="120">
        <f>IF($U$116="nulová",$N$116,0)</f>
        <v>0</v>
      </c>
      <c r="BJ116" s="6" t="s">
        <v>19</v>
      </c>
      <c r="BK116" s="120">
        <f>ROUND($L$116*$K$116,2)</f>
        <v>0</v>
      </c>
      <c r="BL116" s="6" t="s">
        <v>134</v>
      </c>
      <c r="BM116" s="6" t="s">
        <v>135</v>
      </c>
    </row>
    <row r="117" spans="2:65" s="6" customFormat="1" ht="15.75" customHeight="1" x14ac:dyDescent="0.3">
      <c r="B117" s="19"/>
      <c r="C117" s="113" t="s">
        <v>97</v>
      </c>
      <c r="D117" s="113" t="s">
        <v>130</v>
      </c>
      <c r="E117" s="114" t="s">
        <v>136</v>
      </c>
      <c r="F117" s="202" t="s">
        <v>137</v>
      </c>
      <c r="G117" s="203"/>
      <c r="H117" s="203"/>
      <c r="I117" s="203"/>
      <c r="J117" s="115" t="s">
        <v>133</v>
      </c>
      <c r="K117" s="116">
        <v>1</v>
      </c>
      <c r="L117" s="204">
        <v>0</v>
      </c>
      <c r="M117" s="203"/>
      <c r="N117" s="204">
        <v>0</v>
      </c>
      <c r="O117" s="203"/>
      <c r="P117" s="203"/>
      <c r="Q117" s="203"/>
      <c r="R117" s="20"/>
      <c r="T117" s="117"/>
      <c r="U117" s="26" t="s">
        <v>43</v>
      </c>
      <c r="V117" s="118">
        <v>0</v>
      </c>
      <c r="W117" s="118">
        <f>$V$117*$K$117</f>
        <v>0</v>
      </c>
      <c r="X117" s="118">
        <v>0</v>
      </c>
      <c r="Y117" s="118">
        <f>$X$117*$K$117</f>
        <v>0</v>
      </c>
      <c r="Z117" s="118">
        <v>0</v>
      </c>
      <c r="AA117" s="119">
        <f>$Z$117*$K$117</f>
        <v>0</v>
      </c>
      <c r="AR117" s="6" t="s">
        <v>134</v>
      </c>
      <c r="AT117" s="6" t="s">
        <v>130</v>
      </c>
      <c r="AU117" s="6" t="s">
        <v>97</v>
      </c>
      <c r="AY117" s="6" t="s">
        <v>129</v>
      </c>
      <c r="BE117" s="120">
        <f>IF($U$117="základní",$N$117,0)</f>
        <v>0</v>
      </c>
      <c r="BF117" s="120">
        <f>IF($U$117="snížená",$N$117,0)</f>
        <v>0</v>
      </c>
      <c r="BG117" s="120">
        <f>IF($U$117="zákl. přenesená",$N$117,0)</f>
        <v>0</v>
      </c>
      <c r="BH117" s="120">
        <f>IF($U$117="sníž. přenesená",$N$117,0)</f>
        <v>0</v>
      </c>
      <c r="BI117" s="120">
        <f>IF($U$117="nulová",$N$117,0)</f>
        <v>0</v>
      </c>
      <c r="BJ117" s="6" t="s">
        <v>19</v>
      </c>
      <c r="BK117" s="120">
        <f>ROUND($L$117*$K$117,2)</f>
        <v>0</v>
      </c>
      <c r="BL117" s="6" t="s">
        <v>134</v>
      </c>
      <c r="BM117" s="6" t="s">
        <v>138</v>
      </c>
    </row>
    <row r="118" spans="2:65" s="6" customFormat="1" ht="15.75" customHeight="1" x14ac:dyDescent="0.3">
      <c r="B118" s="19"/>
      <c r="C118" s="113" t="s">
        <v>139</v>
      </c>
      <c r="D118" s="113" t="s">
        <v>130</v>
      </c>
      <c r="E118" s="114" t="s">
        <v>140</v>
      </c>
      <c r="F118" s="202" t="s">
        <v>141</v>
      </c>
      <c r="G118" s="203"/>
      <c r="H118" s="203"/>
      <c r="I118" s="203"/>
      <c r="J118" s="115" t="s">
        <v>133</v>
      </c>
      <c r="K118" s="116">
        <v>1</v>
      </c>
      <c r="L118" s="204">
        <v>0</v>
      </c>
      <c r="M118" s="203"/>
      <c r="N118" s="204">
        <v>0</v>
      </c>
      <c r="O118" s="203"/>
      <c r="P118" s="203"/>
      <c r="Q118" s="203"/>
      <c r="R118" s="20"/>
      <c r="T118" s="117"/>
      <c r="U118" s="26" t="s">
        <v>43</v>
      </c>
      <c r="V118" s="118">
        <v>0</v>
      </c>
      <c r="W118" s="118">
        <f>$V$118*$K$118</f>
        <v>0</v>
      </c>
      <c r="X118" s="118">
        <v>0</v>
      </c>
      <c r="Y118" s="118">
        <f>$X$118*$K$118</f>
        <v>0</v>
      </c>
      <c r="Z118" s="118">
        <v>0</v>
      </c>
      <c r="AA118" s="119">
        <f>$Z$118*$K$118</f>
        <v>0</v>
      </c>
      <c r="AR118" s="6" t="s">
        <v>134</v>
      </c>
      <c r="AT118" s="6" t="s">
        <v>130</v>
      </c>
      <c r="AU118" s="6" t="s">
        <v>97</v>
      </c>
      <c r="AY118" s="6" t="s">
        <v>129</v>
      </c>
      <c r="BE118" s="120">
        <f>IF($U$118="základní",$N$118,0)</f>
        <v>0</v>
      </c>
      <c r="BF118" s="120">
        <f>IF($U$118="snížená",$N$118,0)</f>
        <v>0</v>
      </c>
      <c r="BG118" s="120">
        <f>IF($U$118="zákl. přenesená",$N$118,0)</f>
        <v>0</v>
      </c>
      <c r="BH118" s="120">
        <f>IF($U$118="sníž. přenesená",$N$118,0)</f>
        <v>0</v>
      </c>
      <c r="BI118" s="120">
        <f>IF($U$118="nulová",$N$118,0)</f>
        <v>0</v>
      </c>
      <c r="BJ118" s="6" t="s">
        <v>19</v>
      </c>
      <c r="BK118" s="120">
        <f>ROUND($L$118*$K$118,2)</f>
        <v>0</v>
      </c>
      <c r="BL118" s="6" t="s">
        <v>134</v>
      </c>
      <c r="BM118" s="6" t="s">
        <v>142</v>
      </c>
    </row>
    <row r="119" spans="2:65" s="6" customFormat="1" ht="15.75" customHeight="1" x14ac:dyDescent="0.3">
      <c r="B119" s="19"/>
      <c r="C119" s="113" t="s">
        <v>128</v>
      </c>
      <c r="D119" s="113" t="s">
        <v>130</v>
      </c>
      <c r="E119" s="114" t="s">
        <v>143</v>
      </c>
      <c r="F119" s="202" t="s">
        <v>144</v>
      </c>
      <c r="G119" s="203"/>
      <c r="H119" s="203"/>
      <c r="I119" s="203"/>
      <c r="J119" s="115" t="s">
        <v>133</v>
      </c>
      <c r="K119" s="116">
        <v>1</v>
      </c>
      <c r="L119" s="204">
        <v>0</v>
      </c>
      <c r="M119" s="203"/>
      <c r="N119" s="204">
        <v>0</v>
      </c>
      <c r="O119" s="203"/>
      <c r="P119" s="203"/>
      <c r="Q119" s="203"/>
      <c r="R119" s="20"/>
      <c r="T119" s="117"/>
      <c r="U119" s="26" t="s">
        <v>43</v>
      </c>
      <c r="V119" s="118">
        <v>0</v>
      </c>
      <c r="W119" s="118">
        <f>$V$119*$K$119</f>
        <v>0</v>
      </c>
      <c r="X119" s="118">
        <v>0</v>
      </c>
      <c r="Y119" s="118">
        <f>$X$119*$K$119</f>
        <v>0</v>
      </c>
      <c r="Z119" s="118">
        <v>0</v>
      </c>
      <c r="AA119" s="119">
        <f>$Z$119*$K$119</f>
        <v>0</v>
      </c>
      <c r="AR119" s="6" t="s">
        <v>134</v>
      </c>
      <c r="AT119" s="6" t="s">
        <v>130</v>
      </c>
      <c r="AU119" s="6" t="s">
        <v>97</v>
      </c>
      <c r="AY119" s="6" t="s">
        <v>129</v>
      </c>
      <c r="BE119" s="120">
        <f>IF($U$119="základní",$N$119,0)</f>
        <v>0</v>
      </c>
      <c r="BF119" s="120">
        <f>IF($U$119="snížená",$N$119,0)</f>
        <v>0</v>
      </c>
      <c r="BG119" s="120">
        <f>IF($U$119="zákl. přenesená",$N$119,0)</f>
        <v>0</v>
      </c>
      <c r="BH119" s="120">
        <f>IF($U$119="sníž. přenesená",$N$119,0)</f>
        <v>0</v>
      </c>
      <c r="BI119" s="120">
        <f>IF($U$119="nulová",$N$119,0)</f>
        <v>0</v>
      </c>
      <c r="BJ119" s="6" t="s">
        <v>19</v>
      </c>
      <c r="BK119" s="120">
        <f>ROUND($L$119*$K$119,2)</f>
        <v>0</v>
      </c>
      <c r="BL119" s="6" t="s">
        <v>134</v>
      </c>
      <c r="BM119" s="6" t="s">
        <v>145</v>
      </c>
    </row>
    <row r="120" spans="2:65" s="103" customFormat="1" ht="30.75" customHeight="1" x14ac:dyDescent="0.3">
      <c r="B120" s="104"/>
      <c r="D120" s="112" t="s">
        <v>110</v>
      </c>
      <c r="E120" s="112"/>
      <c r="F120" s="112"/>
      <c r="G120" s="112"/>
      <c r="H120" s="112"/>
      <c r="I120" s="112"/>
      <c r="J120" s="112"/>
      <c r="K120" s="112"/>
      <c r="L120" s="112"/>
      <c r="M120" s="112"/>
      <c r="N120" s="201">
        <v>0</v>
      </c>
      <c r="O120" s="200"/>
      <c r="P120" s="200"/>
      <c r="Q120" s="200"/>
      <c r="R120" s="107"/>
      <c r="T120" s="108"/>
      <c r="W120" s="109">
        <f>SUM($W$121:$W$124)</f>
        <v>0</v>
      </c>
      <c r="Y120" s="109">
        <f>SUM($Y$121:$Y$124)</f>
        <v>0</v>
      </c>
      <c r="AA120" s="110">
        <f>SUM($AA$121:$AA$124)</f>
        <v>0</v>
      </c>
      <c r="AR120" s="106" t="s">
        <v>128</v>
      </c>
      <c r="AT120" s="106" t="s">
        <v>77</v>
      </c>
      <c r="AU120" s="106" t="s">
        <v>19</v>
      </c>
      <c r="AY120" s="106" t="s">
        <v>129</v>
      </c>
      <c r="BK120" s="111">
        <f>SUM($BK$121:$BK$124)</f>
        <v>0</v>
      </c>
    </row>
    <row r="121" spans="2:65" s="6" customFormat="1" ht="63" customHeight="1" x14ac:dyDescent="0.3">
      <c r="B121" s="19"/>
      <c r="C121" s="113" t="s">
        <v>146</v>
      </c>
      <c r="D121" s="113" t="s">
        <v>130</v>
      </c>
      <c r="E121" s="114" t="s">
        <v>147</v>
      </c>
      <c r="F121" s="202" t="s">
        <v>148</v>
      </c>
      <c r="G121" s="203"/>
      <c r="H121" s="203"/>
      <c r="I121" s="203"/>
      <c r="J121" s="115" t="s">
        <v>149</v>
      </c>
      <c r="K121" s="116">
        <v>1</v>
      </c>
      <c r="L121" s="204">
        <v>0</v>
      </c>
      <c r="M121" s="203"/>
      <c r="N121" s="204">
        <v>0</v>
      </c>
      <c r="O121" s="203"/>
      <c r="P121" s="203"/>
      <c r="Q121" s="203"/>
      <c r="R121" s="20"/>
      <c r="T121" s="117"/>
      <c r="U121" s="26" t="s">
        <v>43</v>
      </c>
      <c r="V121" s="118">
        <v>0</v>
      </c>
      <c r="W121" s="118">
        <f>$V$121*$K$121</f>
        <v>0</v>
      </c>
      <c r="X121" s="118">
        <v>0</v>
      </c>
      <c r="Y121" s="118">
        <f>$X$121*$K$121</f>
        <v>0</v>
      </c>
      <c r="Z121" s="118">
        <v>0</v>
      </c>
      <c r="AA121" s="119">
        <f>$Z$121*$K$121</f>
        <v>0</v>
      </c>
      <c r="AR121" s="6" t="s">
        <v>150</v>
      </c>
      <c r="AT121" s="6" t="s">
        <v>130</v>
      </c>
      <c r="AU121" s="6" t="s">
        <v>97</v>
      </c>
      <c r="AY121" s="6" t="s">
        <v>129</v>
      </c>
      <c r="BE121" s="120">
        <f>IF($U$121="základní",$N$121,0)</f>
        <v>0</v>
      </c>
      <c r="BF121" s="120">
        <f>IF($U$121="snížená",$N$121,0)</f>
        <v>0</v>
      </c>
      <c r="BG121" s="120">
        <f>IF($U$121="zákl. přenesená",$N$121,0)</f>
        <v>0</v>
      </c>
      <c r="BH121" s="120">
        <f>IF($U$121="sníž. přenesená",$N$121,0)</f>
        <v>0</v>
      </c>
      <c r="BI121" s="120">
        <f>IF($U$121="nulová",$N$121,0)</f>
        <v>0</v>
      </c>
      <c r="BJ121" s="6" t="s">
        <v>19</v>
      </c>
      <c r="BK121" s="120">
        <f>ROUND($L$121*$K$121,2)</f>
        <v>0</v>
      </c>
      <c r="BL121" s="6" t="s">
        <v>150</v>
      </c>
      <c r="BM121" s="6" t="s">
        <v>151</v>
      </c>
    </row>
    <row r="122" spans="2:65" s="6" customFormat="1" ht="57.75" customHeight="1" x14ac:dyDescent="0.3">
      <c r="B122" s="19"/>
      <c r="F122" s="208" t="s">
        <v>152</v>
      </c>
      <c r="G122" s="170"/>
      <c r="H122" s="170"/>
      <c r="I122" s="170"/>
      <c r="R122" s="20"/>
      <c r="T122" s="54"/>
      <c r="AA122" s="55"/>
      <c r="AT122" s="6" t="s">
        <v>153</v>
      </c>
      <c r="AU122" s="6" t="s">
        <v>97</v>
      </c>
    </row>
    <row r="123" spans="2:65" s="6" customFormat="1" ht="27" customHeight="1" x14ac:dyDescent="0.3">
      <c r="B123" s="19"/>
      <c r="C123" s="113" t="s">
        <v>154</v>
      </c>
      <c r="D123" s="113" t="s">
        <v>130</v>
      </c>
      <c r="E123" s="114" t="s">
        <v>155</v>
      </c>
      <c r="F123" s="202" t="s">
        <v>156</v>
      </c>
      <c r="G123" s="203"/>
      <c r="H123" s="203"/>
      <c r="I123" s="203"/>
      <c r="J123" s="115" t="s">
        <v>157</v>
      </c>
      <c r="K123" s="116">
        <v>2</v>
      </c>
      <c r="L123" s="204">
        <v>0</v>
      </c>
      <c r="M123" s="203"/>
      <c r="N123" s="204">
        <v>0</v>
      </c>
      <c r="O123" s="203"/>
      <c r="P123" s="203"/>
      <c r="Q123" s="203"/>
      <c r="R123" s="20"/>
      <c r="T123" s="117"/>
      <c r="U123" s="26" t="s">
        <v>43</v>
      </c>
      <c r="V123" s="118">
        <v>0</v>
      </c>
      <c r="W123" s="118">
        <f>$V$123*$K$123</f>
        <v>0</v>
      </c>
      <c r="X123" s="118">
        <v>0</v>
      </c>
      <c r="Y123" s="118">
        <f>$X$123*$K$123</f>
        <v>0</v>
      </c>
      <c r="Z123" s="118">
        <v>0</v>
      </c>
      <c r="AA123" s="119">
        <f>$Z$123*$K$123</f>
        <v>0</v>
      </c>
      <c r="AR123" s="6" t="s">
        <v>150</v>
      </c>
      <c r="AT123" s="6" t="s">
        <v>130</v>
      </c>
      <c r="AU123" s="6" t="s">
        <v>97</v>
      </c>
      <c r="AY123" s="6" t="s">
        <v>129</v>
      </c>
      <c r="BE123" s="120">
        <f>IF($U$123="základní",$N$123,0)</f>
        <v>0</v>
      </c>
      <c r="BF123" s="120">
        <f>IF($U$123="snížená",$N$123,0)</f>
        <v>0</v>
      </c>
      <c r="BG123" s="120">
        <f>IF($U$123="zákl. přenesená",$N$123,0)</f>
        <v>0</v>
      </c>
      <c r="BH123" s="120">
        <f>IF($U$123="sníž. přenesená",$N$123,0)</f>
        <v>0</v>
      </c>
      <c r="BI123" s="120">
        <f>IF($U$123="nulová",$N$123,0)</f>
        <v>0</v>
      </c>
      <c r="BJ123" s="6" t="s">
        <v>19</v>
      </c>
      <c r="BK123" s="120">
        <f>ROUND($L$123*$K$123,2)</f>
        <v>0</v>
      </c>
      <c r="BL123" s="6" t="s">
        <v>150</v>
      </c>
      <c r="BM123" s="6" t="s">
        <v>158</v>
      </c>
    </row>
    <row r="124" spans="2:65" s="6" customFormat="1" ht="18.75" customHeight="1" x14ac:dyDescent="0.3">
      <c r="B124" s="19"/>
      <c r="F124" s="208" t="s">
        <v>159</v>
      </c>
      <c r="G124" s="170"/>
      <c r="H124" s="170"/>
      <c r="I124" s="170"/>
      <c r="R124" s="20"/>
      <c r="T124" s="54"/>
      <c r="AA124" s="55"/>
      <c r="AT124" s="6" t="s">
        <v>153</v>
      </c>
      <c r="AU124" s="6" t="s">
        <v>97</v>
      </c>
    </row>
    <row r="125" spans="2:65" s="103" customFormat="1" ht="30.75" customHeight="1" x14ac:dyDescent="0.3">
      <c r="B125" s="104"/>
      <c r="D125" s="112" t="s">
        <v>111</v>
      </c>
      <c r="E125" s="112"/>
      <c r="F125" s="112"/>
      <c r="G125" s="112"/>
      <c r="H125" s="112"/>
      <c r="I125" s="112"/>
      <c r="J125" s="112"/>
      <c r="K125" s="112"/>
      <c r="L125" s="112"/>
      <c r="M125" s="112"/>
      <c r="N125" s="201">
        <v>0</v>
      </c>
      <c r="O125" s="200"/>
      <c r="P125" s="200"/>
      <c r="Q125" s="200"/>
      <c r="R125" s="107"/>
      <c r="T125" s="108"/>
      <c r="W125" s="109">
        <f>$W$126</f>
        <v>0</v>
      </c>
      <c r="Y125" s="109">
        <f>$Y$126</f>
        <v>0</v>
      </c>
      <c r="AA125" s="110">
        <f>$AA$126</f>
        <v>0</v>
      </c>
      <c r="AR125" s="106" t="s">
        <v>146</v>
      </c>
      <c r="AT125" s="106" t="s">
        <v>77</v>
      </c>
      <c r="AU125" s="106" t="s">
        <v>19</v>
      </c>
      <c r="AY125" s="106" t="s">
        <v>129</v>
      </c>
      <c r="BK125" s="111">
        <f>$BK$126</f>
        <v>0</v>
      </c>
    </row>
    <row r="126" spans="2:65" s="6" customFormat="1" ht="27" customHeight="1" x14ac:dyDescent="0.3">
      <c r="B126" s="19"/>
      <c r="C126" s="113" t="s">
        <v>160</v>
      </c>
      <c r="D126" s="113" t="s">
        <v>130</v>
      </c>
      <c r="E126" s="114" t="s">
        <v>161</v>
      </c>
      <c r="F126" s="202" t="s">
        <v>162</v>
      </c>
      <c r="G126" s="203"/>
      <c r="H126" s="203"/>
      <c r="I126" s="203"/>
      <c r="J126" s="115" t="s">
        <v>133</v>
      </c>
      <c r="K126" s="116">
        <v>1</v>
      </c>
      <c r="L126" s="204">
        <v>0</v>
      </c>
      <c r="M126" s="203"/>
      <c r="N126" s="204">
        <v>0</v>
      </c>
      <c r="O126" s="203"/>
      <c r="P126" s="203"/>
      <c r="Q126" s="203"/>
      <c r="R126" s="20"/>
      <c r="T126" s="117"/>
      <c r="U126" s="121" t="s">
        <v>43</v>
      </c>
      <c r="V126" s="122">
        <v>0</v>
      </c>
      <c r="W126" s="122">
        <f>$V$126*$K$126</f>
        <v>0</v>
      </c>
      <c r="X126" s="122">
        <v>0</v>
      </c>
      <c r="Y126" s="122">
        <f>$X$126*$K$126</f>
        <v>0</v>
      </c>
      <c r="Z126" s="122">
        <v>0</v>
      </c>
      <c r="AA126" s="123">
        <f>$Z$126*$K$126</f>
        <v>0</v>
      </c>
      <c r="AR126" s="6" t="s">
        <v>134</v>
      </c>
      <c r="AT126" s="6" t="s">
        <v>130</v>
      </c>
      <c r="AU126" s="6" t="s">
        <v>97</v>
      </c>
      <c r="AY126" s="6" t="s">
        <v>129</v>
      </c>
      <c r="BE126" s="120">
        <f>IF($U$126="základní",$N$126,0)</f>
        <v>0</v>
      </c>
      <c r="BF126" s="120">
        <f>IF($U$126="snížená",$N$126,0)</f>
        <v>0</v>
      </c>
      <c r="BG126" s="120">
        <f>IF($U$126="zákl. přenesená",$N$126,0)</f>
        <v>0</v>
      </c>
      <c r="BH126" s="120">
        <f>IF($U$126="sníž. přenesená",$N$126,0)</f>
        <v>0</v>
      </c>
      <c r="BI126" s="120">
        <f>IF($U$126="nulová",$N$126,0)</f>
        <v>0</v>
      </c>
      <c r="BJ126" s="6" t="s">
        <v>19</v>
      </c>
      <c r="BK126" s="120">
        <f>ROUND($L$126*$K$126,2)</f>
        <v>0</v>
      </c>
      <c r="BL126" s="6" t="s">
        <v>134</v>
      </c>
      <c r="BM126" s="6" t="s">
        <v>163</v>
      </c>
    </row>
    <row r="127" spans="2:65" s="6" customFormat="1" ht="7.5" customHeight="1" x14ac:dyDescent="0.3"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3"/>
    </row>
    <row r="128" spans="2:65" s="2" customFormat="1" ht="14.25" customHeight="1" x14ac:dyDescent="0.3"/>
  </sheetData>
  <mergeCells count="82">
    <mergeCell ref="H1:K1"/>
    <mergeCell ref="S2:AC2"/>
    <mergeCell ref="F122:I122"/>
    <mergeCell ref="F123:I123"/>
    <mergeCell ref="L123:M123"/>
    <mergeCell ref="N123:Q123"/>
    <mergeCell ref="N121:Q121"/>
    <mergeCell ref="N120:Q120"/>
    <mergeCell ref="F117:I117"/>
    <mergeCell ref="L117:M117"/>
    <mergeCell ref="F119:I119"/>
    <mergeCell ref="L119:M119"/>
    <mergeCell ref="N119:Q119"/>
    <mergeCell ref="F121:I121"/>
    <mergeCell ref="L121:M121"/>
    <mergeCell ref="N117:Q117"/>
    <mergeCell ref="F124:I124"/>
    <mergeCell ref="F126:I126"/>
    <mergeCell ref="L126:M126"/>
    <mergeCell ref="N126:Q126"/>
    <mergeCell ref="N125:Q125"/>
    <mergeCell ref="F118:I118"/>
    <mergeCell ref="L118:M118"/>
    <mergeCell ref="N118:Q118"/>
    <mergeCell ref="F112:I112"/>
    <mergeCell ref="L112:M112"/>
    <mergeCell ref="N112:Q112"/>
    <mergeCell ref="F116:I116"/>
    <mergeCell ref="L116:M116"/>
    <mergeCell ref="N116:Q116"/>
    <mergeCell ref="L96:Q96"/>
    <mergeCell ref="N113:Q113"/>
    <mergeCell ref="N114:Q114"/>
    <mergeCell ref="N115:Q115"/>
    <mergeCell ref="C102:Q102"/>
    <mergeCell ref="F104:P104"/>
    <mergeCell ref="F105:P105"/>
    <mergeCell ref="M107:P107"/>
    <mergeCell ref="M109:Q109"/>
    <mergeCell ref="M110:Q110"/>
    <mergeCell ref="N89:Q89"/>
    <mergeCell ref="N90:Q90"/>
    <mergeCell ref="N91:Q91"/>
    <mergeCell ref="N92:Q92"/>
    <mergeCell ref="N94:Q94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2" tooltip="Rozpočet" display="3) Rozpočet"/>
    <hyperlink ref="S1:T1" location="'Rekapitulace stavby'!C2" tooltip="Rekapitulace stavby" display="Rekapitulace stavby"/>
  </hyperlinks>
  <pageMargins left="0.59027779102325439" right="0.59027779102325439" top="0.52083337306976318" bottom="0.48611113429069519" header="0" footer="0"/>
  <pageSetup paperSize="9" scale="95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37"/>
  <sheetViews>
    <sheetView showGridLines="0" workbookViewId="0">
      <pane ySplit="1" topLeftCell="A2" activePane="bottomLeft" state="frozenSplit"/>
      <selection pane="bottomLeft" activeCell="AC6" sqref="AC6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2.5" style="2" customWidth="1"/>
    <col min="9" max="9" width="7" style="2" customWidth="1"/>
    <col min="10" max="10" width="5.1640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/>
  </cols>
  <sheetData>
    <row r="1" spans="1:256" s="3" customFormat="1" ht="22.5" customHeight="1" x14ac:dyDescent="0.3">
      <c r="A1" s="156"/>
      <c r="B1" s="153"/>
      <c r="C1" s="153"/>
      <c r="D1" s="154" t="s">
        <v>1</v>
      </c>
      <c r="E1" s="153"/>
      <c r="F1" s="155" t="s">
        <v>535</v>
      </c>
      <c r="G1" s="155"/>
      <c r="H1" s="209" t="s">
        <v>536</v>
      </c>
      <c r="I1" s="209"/>
      <c r="J1" s="209"/>
      <c r="K1" s="209"/>
      <c r="L1" s="155" t="s">
        <v>537</v>
      </c>
      <c r="M1" s="153"/>
      <c r="N1" s="153"/>
      <c r="O1" s="154" t="s">
        <v>96</v>
      </c>
      <c r="P1" s="153"/>
      <c r="Q1" s="153"/>
      <c r="R1" s="153"/>
      <c r="S1" s="155" t="s">
        <v>538</v>
      </c>
      <c r="T1" s="155"/>
      <c r="U1" s="156"/>
      <c r="V1" s="15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18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4" t="s">
        <v>5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2" t="s">
        <v>88</v>
      </c>
      <c r="AZ2" s="6" t="s">
        <v>164</v>
      </c>
      <c r="BA2" s="6" t="s">
        <v>30</v>
      </c>
      <c r="BB2" s="6" t="s">
        <v>30</v>
      </c>
      <c r="BC2" s="6" t="s">
        <v>165</v>
      </c>
      <c r="BD2" s="6" t="s">
        <v>97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97</v>
      </c>
      <c r="AZ3" s="6" t="s">
        <v>166</v>
      </c>
      <c r="BA3" s="6" t="s">
        <v>30</v>
      </c>
      <c r="BB3" s="6" t="s">
        <v>30</v>
      </c>
      <c r="BC3" s="6" t="s">
        <v>167</v>
      </c>
      <c r="BD3" s="6" t="s">
        <v>97</v>
      </c>
    </row>
    <row r="4" spans="1:256" s="2" customFormat="1" ht="37.5" customHeight="1" x14ac:dyDescent="0.3">
      <c r="B4" s="10"/>
      <c r="C4" s="157" t="s">
        <v>98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1"/>
      <c r="T4" s="12" t="s">
        <v>10</v>
      </c>
      <c r="AT4" s="2" t="s">
        <v>3</v>
      </c>
    </row>
    <row r="5" spans="1:256" s="2" customFormat="1" ht="7.5" customHeight="1" x14ac:dyDescent="0.3">
      <c r="B5" s="10"/>
      <c r="R5" s="11"/>
    </row>
    <row r="6" spans="1:256" s="2" customFormat="1" ht="26.25" customHeight="1" x14ac:dyDescent="0.3">
      <c r="B6" s="10"/>
      <c r="D6" s="16" t="s">
        <v>14</v>
      </c>
      <c r="F6" s="189" t="str">
        <f>'Rekapitulace stavby'!$K$6</f>
        <v>Hřebeč-Netřeby dostavba kanalizace, gravitační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11"/>
    </row>
    <row r="7" spans="1:256" s="6" customFormat="1" ht="33.75" customHeight="1" x14ac:dyDescent="0.3">
      <c r="B7" s="19"/>
      <c r="D7" s="15" t="s">
        <v>99</v>
      </c>
      <c r="F7" s="160" t="s">
        <v>168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R7" s="20"/>
    </row>
    <row r="8" spans="1:256" s="6" customFormat="1" ht="15" customHeight="1" x14ac:dyDescent="0.3">
      <c r="B8" s="19"/>
      <c r="D8" s="16" t="s">
        <v>17</v>
      </c>
      <c r="F8" s="14"/>
      <c r="M8" s="16" t="s">
        <v>18</v>
      </c>
      <c r="O8" s="14"/>
      <c r="R8" s="20"/>
    </row>
    <row r="9" spans="1:256" s="6" customFormat="1" ht="15" customHeight="1" x14ac:dyDescent="0.3">
      <c r="B9" s="19"/>
      <c r="D9" s="16" t="s">
        <v>20</v>
      </c>
      <c r="F9" s="14" t="s">
        <v>21</v>
      </c>
      <c r="M9" s="16" t="s">
        <v>22</v>
      </c>
      <c r="O9" s="190" t="s">
        <v>540</v>
      </c>
      <c r="P9" s="170"/>
      <c r="R9" s="20"/>
    </row>
    <row r="10" spans="1:256" s="6" customFormat="1" ht="12" customHeight="1" x14ac:dyDescent="0.3">
      <c r="B10" s="19"/>
      <c r="R10" s="20"/>
    </row>
    <row r="11" spans="1:256" s="6" customFormat="1" ht="15" customHeight="1" x14ac:dyDescent="0.3">
      <c r="B11" s="19"/>
      <c r="D11" s="16" t="s">
        <v>25</v>
      </c>
      <c r="M11" s="16" t="s">
        <v>26</v>
      </c>
      <c r="O11" s="159"/>
      <c r="P11" s="170"/>
      <c r="R11" s="20"/>
    </row>
    <row r="12" spans="1:256" s="6" customFormat="1" ht="18.75" customHeight="1" x14ac:dyDescent="0.3">
      <c r="B12" s="19"/>
      <c r="E12" s="14" t="s">
        <v>27</v>
      </c>
      <c r="M12" s="16" t="s">
        <v>28</v>
      </c>
      <c r="O12" s="159"/>
      <c r="P12" s="170"/>
      <c r="R12" s="20"/>
    </row>
    <row r="13" spans="1:256" s="6" customFormat="1" ht="7.5" customHeight="1" x14ac:dyDescent="0.3">
      <c r="B13" s="19"/>
      <c r="R13" s="20"/>
    </row>
    <row r="14" spans="1:256" s="6" customFormat="1" ht="15" customHeight="1" x14ac:dyDescent="0.3">
      <c r="B14" s="19"/>
      <c r="D14" s="16" t="s">
        <v>29</v>
      </c>
      <c r="M14" s="16" t="s">
        <v>26</v>
      </c>
      <c r="O14" s="159" t="str">
        <f>IF('Rekapitulace stavby'!$AN$13="","",'Rekapitulace stavby'!$AN$13)</f>
        <v/>
      </c>
      <c r="P14" s="170"/>
      <c r="R14" s="20"/>
    </row>
    <row r="15" spans="1:256" s="6" customFormat="1" ht="18.75" customHeight="1" x14ac:dyDescent="0.3">
      <c r="B15" s="19"/>
      <c r="E15" s="14" t="str">
        <f>IF('Rekapitulace stavby'!$E$14="","",'Rekapitulace stavby'!$E$14)</f>
        <v xml:space="preserve"> </v>
      </c>
      <c r="M15" s="16" t="s">
        <v>28</v>
      </c>
      <c r="O15" s="159" t="str">
        <f>IF('Rekapitulace stavby'!$AN$14="","",'Rekapitulace stavby'!$AN$14)</f>
        <v/>
      </c>
      <c r="P15" s="170"/>
      <c r="R15" s="20"/>
    </row>
    <row r="16" spans="1:256" s="6" customFormat="1" ht="7.5" customHeight="1" x14ac:dyDescent="0.3">
      <c r="B16" s="19"/>
      <c r="R16" s="20"/>
    </row>
    <row r="17" spans="2:18" s="6" customFormat="1" ht="15" customHeight="1" x14ac:dyDescent="0.3">
      <c r="B17" s="19"/>
      <c r="D17" s="16" t="s">
        <v>31</v>
      </c>
      <c r="M17" s="16" t="s">
        <v>26</v>
      </c>
      <c r="O17" s="159" t="s">
        <v>32</v>
      </c>
      <c r="P17" s="170"/>
      <c r="R17" s="20"/>
    </row>
    <row r="18" spans="2:18" s="6" customFormat="1" ht="18.75" customHeight="1" x14ac:dyDescent="0.3">
      <c r="B18" s="19"/>
      <c r="E18" s="14" t="s">
        <v>33</v>
      </c>
      <c r="M18" s="16" t="s">
        <v>28</v>
      </c>
      <c r="O18" s="159" t="s">
        <v>34</v>
      </c>
      <c r="P18" s="170"/>
      <c r="R18" s="20"/>
    </row>
    <row r="19" spans="2:18" s="6" customFormat="1" ht="7.5" customHeight="1" x14ac:dyDescent="0.3">
      <c r="B19" s="19"/>
      <c r="R19" s="20"/>
    </row>
    <row r="20" spans="2:18" s="6" customFormat="1" ht="15" customHeight="1" x14ac:dyDescent="0.3">
      <c r="B20" s="19"/>
      <c r="D20" s="16" t="s">
        <v>36</v>
      </c>
      <c r="M20" s="16" t="s">
        <v>26</v>
      </c>
      <c r="O20" s="159"/>
      <c r="P20" s="170"/>
      <c r="R20" s="20"/>
    </row>
    <row r="21" spans="2:18" s="6" customFormat="1" ht="18.75" customHeight="1" x14ac:dyDescent="0.3">
      <c r="B21" s="19"/>
      <c r="E21" s="14" t="s">
        <v>37</v>
      </c>
      <c r="M21" s="16" t="s">
        <v>28</v>
      </c>
      <c r="O21" s="159"/>
      <c r="P21" s="170"/>
      <c r="R21" s="20"/>
    </row>
    <row r="22" spans="2:18" s="6" customFormat="1" ht="7.5" customHeight="1" x14ac:dyDescent="0.3">
      <c r="B22" s="19"/>
      <c r="R22" s="20"/>
    </row>
    <row r="23" spans="2:18" s="6" customFormat="1" ht="15" customHeight="1" x14ac:dyDescent="0.3">
      <c r="B23" s="19"/>
      <c r="D23" s="16" t="s">
        <v>38</v>
      </c>
      <c r="R23" s="20"/>
    </row>
    <row r="24" spans="2:18" s="80" customFormat="1" ht="15.75" customHeight="1" x14ac:dyDescent="0.3">
      <c r="B24" s="81"/>
      <c r="E24" s="161"/>
      <c r="F24" s="191"/>
      <c r="G24" s="191"/>
      <c r="H24" s="191"/>
      <c r="I24" s="191"/>
      <c r="J24" s="191"/>
      <c r="K24" s="191"/>
      <c r="L24" s="191"/>
      <c r="R24" s="82"/>
    </row>
    <row r="25" spans="2:18" s="6" customFormat="1" ht="7.5" customHeight="1" x14ac:dyDescent="0.3">
      <c r="B25" s="19"/>
      <c r="R25" s="20"/>
    </row>
    <row r="26" spans="2:18" s="6" customFormat="1" ht="7.5" customHeight="1" x14ac:dyDescent="0.3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 x14ac:dyDescent="0.3">
      <c r="B27" s="19"/>
      <c r="D27" s="83" t="s">
        <v>101</v>
      </c>
      <c r="M27" s="162">
        <f>$N$88</f>
        <v>0</v>
      </c>
      <c r="N27" s="170"/>
      <c r="O27" s="170"/>
      <c r="P27" s="170"/>
      <c r="R27" s="20"/>
    </row>
    <row r="28" spans="2:18" s="6" customFormat="1" ht="15" customHeight="1" x14ac:dyDescent="0.3">
      <c r="B28" s="19"/>
      <c r="D28" s="18" t="s">
        <v>102</v>
      </c>
      <c r="M28" s="162">
        <f>$N$98</f>
        <v>0</v>
      </c>
      <c r="N28" s="170"/>
      <c r="O28" s="170"/>
      <c r="P28" s="170"/>
      <c r="R28" s="20"/>
    </row>
    <row r="29" spans="2:18" s="6" customFormat="1" ht="7.5" customHeight="1" x14ac:dyDescent="0.3">
      <c r="B29" s="19"/>
      <c r="R29" s="20"/>
    </row>
    <row r="30" spans="2:18" s="6" customFormat="1" ht="26.25" customHeight="1" x14ac:dyDescent="0.3">
      <c r="B30" s="19"/>
      <c r="D30" s="84" t="s">
        <v>41</v>
      </c>
      <c r="M30" s="192">
        <f>ROUND($M$27+$M$28,2)</f>
        <v>0</v>
      </c>
      <c r="N30" s="170"/>
      <c r="O30" s="170"/>
      <c r="P30" s="170"/>
      <c r="R30" s="20"/>
    </row>
    <row r="31" spans="2:18" s="6" customFormat="1" ht="7.5" customHeight="1" x14ac:dyDescent="0.3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 x14ac:dyDescent="0.3">
      <c r="B32" s="19"/>
      <c r="D32" s="24" t="s">
        <v>42</v>
      </c>
      <c r="E32" s="24" t="s">
        <v>43</v>
      </c>
      <c r="F32" s="25">
        <v>0.21</v>
      </c>
      <c r="G32" s="85" t="s">
        <v>44</v>
      </c>
      <c r="H32" s="193">
        <f>ROUND((SUM($BE$98:$BE$99)+SUM($BE$117:$BE$235)),2)</f>
        <v>0</v>
      </c>
      <c r="I32" s="170"/>
      <c r="J32" s="170"/>
      <c r="M32" s="193">
        <f>ROUND(ROUND((SUM($BE$98:$BE$99)+SUM($BE$117:$BE$235)),2)*$F$32,2)</f>
        <v>0</v>
      </c>
      <c r="N32" s="170"/>
      <c r="O32" s="170"/>
      <c r="P32" s="170"/>
      <c r="R32" s="20"/>
    </row>
    <row r="33" spans="2:18" s="6" customFormat="1" ht="15" customHeight="1" x14ac:dyDescent="0.3">
      <c r="B33" s="19"/>
      <c r="E33" s="24" t="s">
        <v>45</v>
      </c>
      <c r="F33" s="25">
        <v>0.15</v>
      </c>
      <c r="G33" s="85" t="s">
        <v>44</v>
      </c>
      <c r="H33" s="193">
        <f>ROUND((SUM($BF$98:$BF$99)+SUM($BF$117:$BF$235)),2)</f>
        <v>0</v>
      </c>
      <c r="I33" s="170"/>
      <c r="J33" s="170"/>
      <c r="M33" s="193">
        <f>ROUND(ROUND((SUM($BF$98:$BF$99)+SUM($BF$117:$BF$235)),2)*$F$33,2)</f>
        <v>0</v>
      </c>
      <c r="N33" s="170"/>
      <c r="O33" s="170"/>
      <c r="P33" s="170"/>
      <c r="R33" s="20"/>
    </row>
    <row r="34" spans="2:18" s="6" customFormat="1" ht="15" hidden="1" customHeight="1" x14ac:dyDescent="0.3">
      <c r="B34" s="19"/>
      <c r="E34" s="24" t="s">
        <v>46</v>
      </c>
      <c r="F34" s="25">
        <v>0.21</v>
      </c>
      <c r="G34" s="85" t="s">
        <v>44</v>
      </c>
      <c r="H34" s="193">
        <f>ROUND((SUM($BG$98:$BG$99)+SUM($BG$117:$BG$235)),2)</f>
        <v>0</v>
      </c>
      <c r="I34" s="170"/>
      <c r="J34" s="170"/>
      <c r="M34" s="193">
        <v>0</v>
      </c>
      <c r="N34" s="170"/>
      <c r="O34" s="170"/>
      <c r="P34" s="170"/>
      <c r="R34" s="20"/>
    </row>
    <row r="35" spans="2:18" s="6" customFormat="1" ht="15" hidden="1" customHeight="1" x14ac:dyDescent="0.3">
      <c r="B35" s="19"/>
      <c r="E35" s="24" t="s">
        <v>47</v>
      </c>
      <c r="F35" s="25">
        <v>0.15</v>
      </c>
      <c r="G35" s="85" t="s">
        <v>44</v>
      </c>
      <c r="H35" s="193">
        <f>ROUND((SUM($BH$98:$BH$99)+SUM($BH$117:$BH$235)),2)</f>
        <v>0</v>
      </c>
      <c r="I35" s="170"/>
      <c r="J35" s="170"/>
      <c r="M35" s="193">
        <v>0</v>
      </c>
      <c r="N35" s="170"/>
      <c r="O35" s="170"/>
      <c r="P35" s="170"/>
      <c r="R35" s="20"/>
    </row>
    <row r="36" spans="2:18" s="6" customFormat="1" ht="15" hidden="1" customHeight="1" x14ac:dyDescent="0.3">
      <c r="B36" s="19"/>
      <c r="E36" s="24" t="s">
        <v>48</v>
      </c>
      <c r="F36" s="25">
        <v>0</v>
      </c>
      <c r="G36" s="85" t="s">
        <v>44</v>
      </c>
      <c r="H36" s="193">
        <f>ROUND((SUM($BI$98:$BI$99)+SUM($BI$117:$BI$235)),2)</f>
        <v>0</v>
      </c>
      <c r="I36" s="170"/>
      <c r="J36" s="170"/>
      <c r="M36" s="193">
        <v>0</v>
      </c>
      <c r="N36" s="170"/>
      <c r="O36" s="170"/>
      <c r="P36" s="170"/>
      <c r="R36" s="20"/>
    </row>
    <row r="37" spans="2:18" s="6" customFormat="1" ht="7.5" customHeight="1" x14ac:dyDescent="0.3">
      <c r="B37" s="19"/>
      <c r="R37" s="20"/>
    </row>
    <row r="38" spans="2:18" s="6" customFormat="1" ht="26.25" customHeight="1" x14ac:dyDescent="0.3">
      <c r="B38" s="19"/>
      <c r="C38" s="28"/>
      <c r="D38" s="29" t="s">
        <v>49</v>
      </c>
      <c r="E38" s="30"/>
      <c r="F38" s="30"/>
      <c r="G38" s="86" t="s">
        <v>50</v>
      </c>
      <c r="H38" s="31" t="s">
        <v>51</v>
      </c>
      <c r="I38" s="30"/>
      <c r="J38" s="30"/>
      <c r="K38" s="30"/>
      <c r="L38" s="168">
        <f>SUM($M$30:$M$36)</f>
        <v>0</v>
      </c>
      <c r="M38" s="167"/>
      <c r="N38" s="167"/>
      <c r="O38" s="167"/>
      <c r="P38" s="169"/>
      <c r="Q38" s="28"/>
      <c r="R38" s="20"/>
    </row>
    <row r="39" spans="2:18" s="6" customFormat="1" ht="15" customHeight="1" x14ac:dyDescent="0.3">
      <c r="B39" s="19"/>
      <c r="R39" s="20"/>
    </row>
    <row r="40" spans="2:18" s="6" customFormat="1" ht="15" customHeight="1" x14ac:dyDescent="0.3">
      <c r="B40" s="19"/>
      <c r="R40" s="20"/>
    </row>
    <row r="41" spans="2:18" s="2" customFormat="1" ht="14.25" customHeight="1" x14ac:dyDescent="0.3">
      <c r="B41" s="10"/>
      <c r="R41" s="11"/>
    </row>
    <row r="42" spans="2:18" s="2" customFormat="1" ht="14.25" customHeight="1" x14ac:dyDescent="0.3">
      <c r="B42" s="10"/>
      <c r="R42" s="11"/>
    </row>
    <row r="43" spans="2:18" s="2" customFormat="1" ht="14.25" customHeight="1" x14ac:dyDescent="0.3">
      <c r="B43" s="10"/>
      <c r="R43" s="11"/>
    </row>
    <row r="44" spans="2:18" s="2" customFormat="1" ht="14.25" customHeight="1" x14ac:dyDescent="0.3">
      <c r="B44" s="10"/>
      <c r="R44" s="11"/>
    </row>
    <row r="45" spans="2:18" s="2" customFormat="1" ht="14.25" customHeight="1" x14ac:dyDescent="0.3">
      <c r="B45" s="10"/>
      <c r="R45" s="11"/>
    </row>
    <row r="46" spans="2:18" s="2" customFormat="1" ht="14.25" customHeight="1" x14ac:dyDescent="0.3">
      <c r="B46" s="10"/>
      <c r="R46" s="11"/>
    </row>
    <row r="47" spans="2:18" s="2" customFormat="1" ht="14.25" customHeight="1" x14ac:dyDescent="0.3">
      <c r="B47" s="10"/>
      <c r="R47" s="11"/>
    </row>
    <row r="48" spans="2:18" s="2" customFormat="1" ht="14.25" customHeight="1" x14ac:dyDescent="0.3">
      <c r="B48" s="10"/>
      <c r="R48" s="11"/>
    </row>
    <row r="49" spans="2:18" s="2" customFormat="1" ht="14.25" customHeight="1" x14ac:dyDescent="0.3">
      <c r="B49" s="10"/>
      <c r="R49" s="11"/>
    </row>
    <row r="50" spans="2:18" s="6" customFormat="1" ht="15.75" customHeight="1" x14ac:dyDescent="0.3">
      <c r="B50" s="19"/>
      <c r="D50" s="32" t="s">
        <v>52</v>
      </c>
      <c r="E50" s="33"/>
      <c r="F50" s="33"/>
      <c r="G50" s="33"/>
      <c r="H50" s="34"/>
      <c r="J50" s="32" t="s">
        <v>53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 x14ac:dyDescent="0.3">
      <c r="B51" s="10"/>
      <c r="D51" s="35"/>
      <c r="H51" s="36"/>
      <c r="J51" s="35"/>
      <c r="P51" s="36"/>
      <c r="R51" s="11"/>
    </row>
    <row r="52" spans="2:18" s="2" customFormat="1" ht="14.25" customHeight="1" x14ac:dyDescent="0.3">
      <c r="B52" s="10"/>
      <c r="D52" s="35"/>
      <c r="H52" s="36"/>
      <c r="J52" s="35"/>
      <c r="P52" s="36"/>
      <c r="R52" s="11"/>
    </row>
    <row r="53" spans="2:18" s="2" customFormat="1" ht="14.25" customHeight="1" x14ac:dyDescent="0.3">
      <c r="B53" s="10"/>
      <c r="D53" s="35"/>
      <c r="H53" s="36"/>
      <c r="J53" s="35"/>
      <c r="P53" s="36"/>
      <c r="R53" s="11"/>
    </row>
    <row r="54" spans="2:18" s="2" customFormat="1" ht="14.25" customHeight="1" x14ac:dyDescent="0.3">
      <c r="B54" s="10"/>
      <c r="D54" s="35"/>
      <c r="H54" s="36"/>
      <c r="J54" s="35"/>
      <c r="P54" s="36"/>
      <c r="R54" s="11"/>
    </row>
    <row r="55" spans="2:18" s="2" customFormat="1" ht="14.25" customHeight="1" x14ac:dyDescent="0.3">
      <c r="B55" s="10"/>
      <c r="D55" s="35"/>
      <c r="H55" s="36"/>
      <c r="J55" s="35"/>
      <c r="P55" s="36"/>
      <c r="R55" s="11"/>
    </row>
    <row r="56" spans="2:18" s="2" customFormat="1" ht="14.25" customHeight="1" x14ac:dyDescent="0.3">
      <c r="B56" s="10"/>
      <c r="D56" s="35"/>
      <c r="H56" s="36"/>
      <c r="J56" s="35"/>
      <c r="P56" s="36"/>
      <c r="R56" s="11"/>
    </row>
    <row r="57" spans="2:18" s="2" customFormat="1" ht="14.25" customHeight="1" x14ac:dyDescent="0.3">
      <c r="B57" s="10"/>
      <c r="D57" s="35"/>
      <c r="H57" s="36"/>
      <c r="J57" s="35"/>
      <c r="P57" s="36"/>
      <c r="R57" s="11"/>
    </row>
    <row r="58" spans="2:18" s="2" customFormat="1" ht="14.25" customHeight="1" x14ac:dyDescent="0.3">
      <c r="B58" s="10"/>
      <c r="D58" s="35"/>
      <c r="H58" s="36"/>
      <c r="J58" s="35"/>
      <c r="P58" s="36"/>
      <c r="R58" s="11"/>
    </row>
    <row r="59" spans="2:18" s="6" customFormat="1" ht="15.75" customHeight="1" x14ac:dyDescent="0.3">
      <c r="B59" s="19"/>
      <c r="D59" s="37" t="s">
        <v>54</v>
      </c>
      <c r="E59" s="38"/>
      <c r="F59" s="38"/>
      <c r="G59" s="39" t="s">
        <v>55</v>
      </c>
      <c r="H59" s="40"/>
      <c r="J59" s="37" t="s">
        <v>54</v>
      </c>
      <c r="K59" s="38"/>
      <c r="L59" s="38"/>
      <c r="M59" s="38"/>
      <c r="N59" s="39" t="s">
        <v>55</v>
      </c>
      <c r="O59" s="38"/>
      <c r="P59" s="40"/>
      <c r="R59" s="20"/>
    </row>
    <row r="60" spans="2:18" s="2" customFormat="1" ht="14.25" customHeight="1" x14ac:dyDescent="0.3">
      <c r="B60" s="10"/>
      <c r="R60" s="11"/>
    </row>
    <row r="61" spans="2:18" s="6" customFormat="1" ht="15.75" customHeight="1" x14ac:dyDescent="0.3">
      <c r="B61" s="19"/>
      <c r="D61" s="32" t="s">
        <v>56</v>
      </c>
      <c r="E61" s="33"/>
      <c r="F61" s="33"/>
      <c r="G61" s="33"/>
      <c r="H61" s="34"/>
      <c r="J61" s="32" t="s">
        <v>57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 x14ac:dyDescent="0.3">
      <c r="B62" s="10"/>
      <c r="D62" s="35"/>
      <c r="H62" s="36"/>
      <c r="J62" s="35"/>
      <c r="P62" s="36"/>
      <c r="R62" s="11"/>
    </row>
    <row r="63" spans="2:18" s="2" customFormat="1" ht="14.25" customHeight="1" x14ac:dyDescent="0.3">
      <c r="B63" s="10"/>
      <c r="D63" s="35"/>
      <c r="H63" s="36"/>
      <c r="J63" s="35"/>
      <c r="P63" s="36"/>
      <c r="R63" s="11"/>
    </row>
    <row r="64" spans="2:18" s="2" customFormat="1" ht="14.25" customHeight="1" x14ac:dyDescent="0.3">
      <c r="B64" s="10"/>
      <c r="D64" s="35"/>
      <c r="H64" s="36"/>
      <c r="J64" s="35"/>
      <c r="P64" s="36"/>
      <c r="R64" s="11"/>
    </row>
    <row r="65" spans="2:18" s="2" customFormat="1" ht="14.25" customHeight="1" x14ac:dyDescent="0.3">
      <c r="B65" s="10"/>
      <c r="D65" s="35"/>
      <c r="H65" s="36"/>
      <c r="J65" s="35"/>
      <c r="P65" s="36"/>
      <c r="R65" s="11"/>
    </row>
    <row r="66" spans="2:18" s="2" customFormat="1" ht="14.25" customHeight="1" x14ac:dyDescent="0.3">
      <c r="B66" s="10"/>
      <c r="D66" s="35"/>
      <c r="H66" s="36"/>
      <c r="J66" s="35"/>
      <c r="P66" s="36"/>
      <c r="R66" s="11"/>
    </row>
    <row r="67" spans="2:18" s="2" customFormat="1" ht="14.25" customHeight="1" x14ac:dyDescent="0.3">
      <c r="B67" s="10"/>
      <c r="D67" s="35"/>
      <c r="H67" s="36"/>
      <c r="J67" s="35"/>
      <c r="P67" s="36"/>
      <c r="R67" s="11"/>
    </row>
    <row r="68" spans="2:18" s="2" customFormat="1" ht="14.25" customHeight="1" x14ac:dyDescent="0.3">
      <c r="B68" s="10"/>
      <c r="D68" s="35"/>
      <c r="H68" s="36"/>
      <c r="J68" s="35"/>
      <c r="P68" s="36"/>
      <c r="R68" s="11"/>
    </row>
    <row r="69" spans="2:18" s="2" customFormat="1" ht="14.25" customHeight="1" x14ac:dyDescent="0.3">
      <c r="B69" s="10"/>
      <c r="D69" s="35"/>
      <c r="H69" s="36"/>
      <c r="J69" s="35"/>
      <c r="P69" s="36"/>
      <c r="R69" s="11"/>
    </row>
    <row r="70" spans="2:18" s="6" customFormat="1" ht="15.75" customHeight="1" x14ac:dyDescent="0.3">
      <c r="B70" s="19"/>
      <c r="D70" s="37" t="s">
        <v>54</v>
      </c>
      <c r="E70" s="38"/>
      <c r="F70" s="38"/>
      <c r="G70" s="39" t="s">
        <v>55</v>
      </c>
      <c r="H70" s="40"/>
      <c r="J70" s="37" t="s">
        <v>54</v>
      </c>
      <c r="K70" s="38"/>
      <c r="L70" s="38"/>
      <c r="M70" s="38"/>
      <c r="N70" s="39" t="s">
        <v>55</v>
      </c>
      <c r="O70" s="38"/>
      <c r="P70" s="40"/>
      <c r="R70" s="20"/>
    </row>
    <row r="71" spans="2:18" s="6" customFormat="1" ht="15" customHeight="1" x14ac:dyDescent="0.3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 x14ac:dyDescent="0.3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 x14ac:dyDescent="0.3">
      <c r="B76" s="19"/>
      <c r="C76" s="157" t="s">
        <v>103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20"/>
    </row>
    <row r="77" spans="2:18" s="6" customFormat="1" ht="7.5" customHeight="1" x14ac:dyDescent="0.3">
      <c r="B77" s="19"/>
      <c r="R77" s="20"/>
    </row>
    <row r="78" spans="2:18" s="6" customFormat="1" ht="30.75" customHeight="1" x14ac:dyDescent="0.3">
      <c r="B78" s="19"/>
      <c r="C78" s="16" t="s">
        <v>14</v>
      </c>
      <c r="F78" s="189" t="str">
        <f>$F$6</f>
        <v>Hřebeč-Netřeby dostavba kanalizace, gravitační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R78" s="20"/>
    </row>
    <row r="79" spans="2:18" s="6" customFormat="1" ht="37.5" customHeight="1" x14ac:dyDescent="0.3">
      <c r="B79" s="19"/>
      <c r="C79" s="49" t="s">
        <v>99</v>
      </c>
      <c r="F79" s="173" t="str">
        <f>$F$7</f>
        <v>K01 - Stoka B</v>
      </c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R79" s="20"/>
    </row>
    <row r="80" spans="2:18" s="6" customFormat="1" ht="7.5" customHeight="1" x14ac:dyDescent="0.3">
      <c r="B80" s="19"/>
      <c r="R80" s="20"/>
    </row>
    <row r="81" spans="2:47" s="6" customFormat="1" ht="18.75" customHeight="1" x14ac:dyDescent="0.3">
      <c r="B81" s="19"/>
      <c r="C81" s="16" t="s">
        <v>20</v>
      </c>
      <c r="F81" s="14" t="str">
        <f>$F$9</f>
        <v>Hřebeč</v>
      </c>
      <c r="K81" s="16" t="s">
        <v>22</v>
      </c>
      <c r="M81" s="190" t="s">
        <v>540</v>
      </c>
      <c r="N81" s="170"/>
      <c r="O81" s="170"/>
      <c r="P81" s="170"/>
      <c r="R81" s="20"/>
    </row>
    <row r="82" spans="2:47" s="6" customFormat="1" ht="7.5" customHeight="1" x14ac:dyDescent="0.3">
      <c r="B82" s="19"/>
      <c r="R82" s="20"/>
    </row>
    <row r="83" spans="2:47" s="6" customFormat="1" ht="15.75" customHeight="1" x14ac:dyDescent="0.3">
      <c r="B83" s="19"/>
      <c r="C83" s="16" t="s">
        <v>25</v>
      </c>
      <c r="F83" s="14" t="str">
        <f>$E$12</f>
        <v>Obec Hřebeč</v>
      </c>
      <c r="K83" s="16" t="s">
        <v>31</v>
      </c>
      <c r="M83" s="159" t="str">
        <f>$E$18</f>
        <v>D plus, projektová a inženýrská a.s.</v>
      </c>
      <c r="N83" s="170"/>
      <c r="O83" s="170"/>
      <c r="P83" s="170"/>
      <c r="Q83" s="170"/>
      <c r="R83" s="20"/>
    </row>
    <row r="84" spans="2:47" s="6" customFormat="1" ht="15" customHeight="1" x14ac:dyDescent="0.3">
      <c r="B84" s="19"/>
      <c r="C84" s="16" t="s">
        <v>29</v>
      </c>
      <c r="F84" s="14" t="str">
        <f>IF($E$15="","",$E$15)</f>
        <v xml:space="preserve"> </v>
      </c>
      <c r="K84" s="16" t="s">
        <v>36</v>
      </c>
      <c r="M84" s="159" t="str">
        <f>$E$21</f>
        <v>Ing.Natálie Veselá</v>
      </c>
      <c r="N84" s="170"/>
      <c r="O84" s="170"/>
      <c r="P84" s="170"/>
      <c r="Q84" s="170"/>
      <c r="R84" s="20"/>
    </row>
    <row r="85" spans="2:47" s="6" customFormat="1" ht="11.25" customHeight="1" x14ac:dyDescent="0.3">
      <c r="B85" s="19"/>
      <c r="R85" s="20"/>
    </row>
    <row r="86" spans="2:47" s="6" customFormat="1" ht="30" customHeight="1" x14ac:dyDescent="0.3">
      <c r="B86" s="19"/>
      <c r="C86" s="194" t="s">
        <v>104</v>
      </c>
      <c r="D86" s="183"/>
      <c r="E86" s="183"/>
      <c r="F86" s="183"/>
      <c r="G86" s="183"/>
      <c r="H86" s="28"/>
      <c r="I86" s="28"/>
      <c r="J86" s="28"/>
      <c r="K86" s="28"/>
      <c r="L86" s="28"/>
      <c r="M86" s="28"/>
      <c r="N86" s="194" t="s">
        <v>105</v>
      </c>
      <c r="O86" s="170"/>
      <c r="P86" s="170"/>
      <c r="Q86" s="170"/>
      <c r="R86" s="20"/>
    </row>
    <row r="87" spans="2:47" s="6" customFormat="1" ht="11.25" customHeight="1" x14ac:dyDescent="0.3">
      <c r="B87" s="19"/>
      <c r="R87" s="20"/>
    </row>
    <row r="88" spans="2:47" s="6" customFormat="1" ht="30" customHeight="1" x14ac:dyDescent="0.3">
      <c r="B88" s="19"/>
      <c r="C88" s="61" t="s">
        <v>106</v>
      </c>
      <c r="N88" s="181">
        <f>$N$117</f>
        <v>0</v>
      </c>
      <c r="O88" s="170"/>
      <c r="P88" s="170"/>
      <c r="Q88" s="170"/>
      <c r="R88" s="20"/>
      <c r="AU88" s="6" t="s">
        <v>107</v>
      </c>
    </row>
    <row r="89" spans="2:47" s="66" customFormat="1" ht="25.5" customHeight="1" x14ac:dyDescent="0.3">
      <c r="B89" s="87"/>
      <c r="D89" s="88" t="s">
        <v>169</v>
      </c>
      <c r="N89" s="195">
        <f>$N$118</f>
        <v>0</v>
      </c>
      <c r="O89" s="196"/>
      <c r="P89" s="196"/>
      <c r="Q89" s="196"/>
      <c r="R89" s="89"/>
    </row>
    <row r="90" spans="2:47" s="83" customFormat="1" ht="21" customHeight="1" x14ac:dyDescent="0.3">
      <c r="B90" s="90"/>
      <c r="D90" s="91" t="s">
        <v>170</v>
      </c>
      <c r="N90" s="197">
        <f>$N$119</f>
        <v>0</v>
      </c>
      <c r="O90" s="196"/>
      <c r="P90" s="196"/>
      <c r="Q90" s="196"/>
      <c r="R90" s="92"/>
    </row>
    <row r="91" spans="2:47" s="83" customFormat="1" ht="21" customHeight="1" x14ac:dyDescent="0.3">
      <c r="B91" s="90"/>
      <c r="D91" s="91" t="s">
        <v>171</v>
      </c>
      <c r="N91" s="197">
        <f>$N$176</f>
        <v>0</v>
      </c>
      <c r="O91" s="196"/>
      <c r="P91" s="196"/>
      <c r="Q91" s="196"/>
      <c r="R91" s="92"/>
    </row>
    <row r="92" spans="2:47" s="83" customFormat="1" ht="21" customHeight="1" x14ac:dyDescent="0.3">
      <c r="B92" s="90"/>
      <c r="D92" s="91" t="s">
        <v>172</v>
      </c>
      <c r="N92" s="197">
        <f>$N$179</f>
        <v>0</v>
      </c>
      <c r="O92" s="196"/>
      <c r="P92" s="196"/>
      <c r="Q92" s="196"/>
      <c r="R92" s="92"/>
    </row>
    <row r="93" spans="2:47" s="83" customFormat="1" ht="21" customHeight="1" x14ac:dyDescent="0.3">
      <c r="B93" s="90"/>
      <c r="D93" s="91" t="s">
        <v>173</v>
      </c>
      <c r="N93" s="197">
        <f>$N$184</f>
        <v>0</v>
      </c>
      <c r="O93" s="196"/>
      <c r="P93" s="196"/>
      <c r="Q93" s="196"/>
      <c r="R93" s="92"/>
    </row>
    <row r="94" spans="2:47" s="83" customFormat="1" ht="21" customHeight="1" x14ac:dyDescent="0.3">
      <c r="B94" s="90"/>
      <c r="D94" s="91" t="s">
        <v>174</v>
      </c>
      <c r="N94" s="197">
        <f>$N$195</f>
        <v>0</v>
      </c>
      <c r="O94" s="196"/>
      <c r="P94" s="196"/>
      <c r="Q94" s="196"/>
      <c r="R94" s="92"/>
    </row>
    <row r="95" spans="2:47" s="83" customFormat="1" ht="21" customHeight="1" x14ac:dyDescent="0.3">
      <c r="B95" s="90"/>
      <c r="D95" s="91" t="s">
        <v>175</v>
      </c>
      <c r="N95" s="197">
        <f>$N$221</f>
        <v>0</v>
      </c>
      <c r="O95" s="196"/>
      <c r="P95" s="196"/>
      <c r="Q95" s="196"/>
      <c r="R95" s="92"/>
    </row>
    <row r="96" spans="2:47" s="83" customFormat="1" ht="21" customHeight="1" x14ac:dyDescent="0.3">
      <c r="B96" s="90"/>
      <c r="D96" s="91" t="s">
        <v>176</v>
      </c>
      <c r="N96" s="197">
        <f>$N$226</f>
        <v>0</v>
      </c>
      <c r="O96" s="196"/>
      <c r="P96" s="196"/>
      <c r="Q96" s="196"/>
      <c r="R96" s="92"/>
    </row>
    <row r="97" spans="2:21" s="6" customFormat="1" ht="22.5" customHeight="1" x14ac:dyDescent="0.3">
      <c r="B97" s="19"/>
      <c r="R97" s="20"/>
    </row>
    <row r="98" spans="2:21" s="6" customFormat="1" ht="30" customHeight="1" x14ac:dyDescent="0.3">
      <c r="B98" s="19"/>
      <c r="C98" s="61" t="s">
        <v>112</v>
      </c>
      <c r="N98" s="181">
        <v>0</v>
      </c>
      <c r="O98" s="170"/>
      <c r="P98" s="170"/>
      <c r="Q98" s="170"/>
      <c r="R98" s="20"/>
      <c r="T98" s="93"/>
      <c r="U98" s="94" t="s">
        <v>42</v>
      </c>
    </row>
    <row r="99" spans="2:21" s="6" customFormat="1" ht="18.75" customHeight="1" x14ac:dyDescent="0.3">
      <c r="B99" s="19"/>
      <c r="R99" s="20"/>
    </row>
    <row r="100" spans="2:21" s="6" customFormat="1" ht="30" customHeight="1" x14ac:dyDescent="0.3">
      <c r="B100" s="19"/>
      <c r="C100" s="79" t="s">
        <v>95</v>
      </c>
      <c r="D100" s="28"/>
      <c r="E100" s="28"/>
      <c r="F100" s="28"/>
      <c r="G100" s="28"/>
      <c r="H100" s="28"/>
      <c r="I100" s="28"/>
      <c r="J100" s="28"/>
      <c r="K100" s="28"/>
      <c r="L100" s="182">
        <f>ROUND(SUM($N$88+$N$98),2)</f>
        <v>0</v>
      </c>
      <c r="M100" s="183"/>
      <c r="N100" s="183"/>
      <c r="O100" s="183"/>
      <c r="P100" s="183"/>
      <c r="Q100" s="183"/>
      <c r="R100" s="20"/>
    </row>
    <row r="101" spans="2:21" s="6" customFormat="1" ht="7.5" customHeight="1" x14ac:dyDescent="0.3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21" s="6" customFormat="1" ht="7.5" customHeight="1" x14ac:dyDescent="0.3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21" s="6" customFormat="1" ht="37.5" customHeight="1" x14ac:dyDescent="0.3">
      <c r="B106" s="19"/>
      <c r="C106" s="157" t="s">
        <v>113</v>
      </c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20"/>
    </row>
    <row r="107" spans="2:21" s="6" customFormat="1" ht="7.5" customHeight="1" x14ac:dyDescent="0.3">
      <c r="B107" s="19"/>
      <c r="R107" s="20"/>
    </row>
    <row r="108" spans="2:21" s="6" customFormat="1" ht="30.75" customHeight="1" x14ac:dyDescent="0.3">
      <c r="B108" s="19"/>
      <c r="C108" s="16" t="s">
        <v>14</v>
      </c>
      <c r="F108" s="189" t="str">
        <f>$F$6</f>
        <v>Hřebeč-Netřeby dostavba kanalizace, gravitační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R108" s="20"/>
    </row>
    <row r="109" spans="2:21" s="6" customFormat="1" ht="37.5" customHeight="1" x14ac:dyDescent="0.3">
      <c r="B109" s="19"/>
      <c r="C109" s="49" t="s">
        <v>99</v>
      </c>
      <c r="F109" s="173" t="str">
        <f>$F$7</f>
        <v>K01 - Stoka B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R109" s="20"/>
    </row>
    <row r="110" spans="2:21" s="6" customFormat="1" ht="7.5" customHeight="1" x14ac:dyDescent="0.3">
      <c r="B110" s="19"/>
      <c r="R110" s="20"/>
    </row>
    <row r="111" spans="2:21" s="6" customFormat="1" ht="18.75" customHeight="1" x14ac:dyDescent="0.3">
      <c r="B111" s="19"/>
      <c r="C111" s="16" t="s">
        <v>20</v>
      </c>
      <c r="F111" s="14" t="str">
        <f>$F$9</f>
        <v>Hřebeč</v>
      </c>
      <c r="K111" s="16" t="s">
        <v>22</v>
      </c>
      <c r="M111" s="190" t="s">
        <v>540</v>
      </c>
      <c r="N111" s="170"/>
      <c r="O111" s="170"/>
      <c r="P111" s="170"/>
      <c r="R111" s="20"/>
    </row>
    <row r="112" spans="2:21" s="6" customFormat="1" ht="7.5" customHeight="1" x14ac:dyDescent="0.3">
      <c r="B112" s="19"/>
      <c r="R112" s="20"/>
    </row>
    <row r="113" spans="2:65" s="6" customFormat="1" ht="15.75" customHeight="1" x14ac:dyDescent="0.3">
      <c r="B113" s="19"/>
      <c r="C113" s="16" t="s">
        <v>25</v>
      </c>
      <c r="F113" s="14" t="str">
        <f>$E$12</f>
        <v>Obec Hřebeč</v>
      </c>
      <c r="K113" s="16" t="s">
        <v>31</v>
      </c>
      <c r="M113" s="159" t="str">
        <f>$E$18</f>
        <v>D plus, projektová a inženýrská a.s.</v>
      </c>
      <c r="N113" s="170"/>
      <c r="O113" s="170"/>
      <c r="P113" s="170"/>
      <c r="Q113" s="170"/>
      <c r="R113" s="20"/>
    </row>
    <row r="114" spans="2:65" s="6" customFormat="1" ht="15" customHeight="1" x14ac:dyDescent="0.3">
      <c r="B114" s="19"/>
      <c r="C114" s="16" t="s">
        <v>29</v>
      </c>
      <c r="F114" s="14" t="str">
        <f>IF($E$15="","",$E$15)</f>
        <v xml:space="preserve"> </v>
      </c>
      <c r="K114" s="16" t="s">
        <v>36</v>
      </c>
      <c r="M114" s="159" t="str">
        <f>$E$21</f>
        <v>Ing.Natálie Veselá</v>
      </c>
      <c r="N114" s="170"/>
      <c r="O114" s="170"/>
      <c r="P114" s="170"/>
      <c r="Q114" s="170"/>
      <c r="R114" s="20"/>
    </row>
    <row r="115" spans="2:65" s="6" customFormat="1" ht="11.25" customHeight="1" x14ac:dyDescent="0.3">
      <c r="B115" s="19"/>
      <c r="R115" s="20"/>
    </row>
    <row r="116" spans="2:65" s="95" customFormat="1" ht="30" customHeight="1" x14ac:dyDescent="0.3">
      <c r="B116" s="96"/>
      <c r="C116" s="97" t="s">
        <v>114</v>
      </c>
      <c r="D116" s="98" t="s">
        <v>115</v>
      </c>
      <c r="E116" s="98" t="s">
        <v>60</v>
      </c>
      <c r="F116" s="205" t="s">
        <v>116</v>
      </c>
      <c r="G116" s="206"/>
      <c r="H116" s="206"/>
      <c r="I116" s="206"/>
      <c r="J116" s="98" t="s">
        <v>117</v>
      </c>
      <c r="K116" s="98" t="s">
        <v>118</v>
      </c>
      <c r="L116" s="205" t="s">
        <v>119</v>
      </c>
      <c r="M116" s="206"/>
      <c r="N116" s="205" t="s">
        <v>120</v>
      </c>
      <c r="O116" s="206"/>
      <c r="P116" s="206"/>
      <c r="Q116" s="207"/>
      <c r="R116" s="99"/>
      <c r="T116" s="56" t="s">
        <v>121</v>
      </c>
      <c r="U116" s="57" t="s">
        <v>42</v>
      </c>
      <c r="V116" s="57" t="s">
        <v>122</v>
      </c>
      <c r="W116" s="57" t="s">
        <v>123</v>
      </c>
      <c r="X116" s="57" t="s">
        <v>124</v>
      </c>
      <c r="Y116" s="57" t="s">
        <v>125</v>
      </c>
      <c r="Z116" s="57" t="s">
        <v>126</v>
      </c>
      <c r="AA116" s="58" t="s">
        <v>127</v>
      </c>
    </row>
    <row r="117" spans="2:65" s="6" customFormat="1" ht="30" customHeight="1" x14ac:dyDescent="0.35">
      <c r="B117" s="19"/>
      <c r="C117" s="61" t="s">
        <v>101</v>
      </c>
      <c r="N117" s="198">
        <f>$BK$117</f>
        <v>0</v>
      </c>
      <c r="O117" s="170"/>
      <c r="P117" s="170"/>
      <c r="Q117" s="170"/>
      <c r="R117" s="20"/>
      <c r="T117" s="60"/>
      <c r="U117" s="33"/>
      <c r="V117" s="33"/>
      <c r="W117" s="100">
        <f>$W$118</f>
        <v>2286.7648680000002</v>
      </c>
      <c r="X117" s="33"/>
      <c r="Y117" s="100">
        <f>$Y$118</f>
        <v>384.18702404999993</v>
      </c>
      <c r="Z117" s="33"/>
      <c r="AA117" s="101">
        <f>$AA$118</f>
        <v>189.35434999999998</v>
      </c>
      <c r="AT117" s="6" t="s">
        <v>77</v>
      </c>
      <c r="AU117" s="6" t="s">
        <v>107</v>
      </c>
      <c r="BK117" s="102">
        <f>$BK$118</f>
        <v>0</v>
      </c>
    </row>
    <row r="118" spans="2:65" s="103" customFormat="1" ht="37.5" customHeight="1" x14ac:dyDescent="0.35">
      <c r="B118" s="104"/>
      <c r="D118" s="105" t="s">
        <v>169</v>
      </c>
      <c r="E118" s="105"/>
      <c r="F118" s="105"/>
      <c r="G118" s="105"/>
      <c r="H118" s="105"/>
      <c r="I118" s="105"/>
      <c r="J118" s="105"/>
      <c r="K118" s="105"/>
      <c r="L118" s="105"/>
      <c r="M118" s="105"/>
      <c r="N118" s="199">
        <f>$BK$118</f>
        <v>0</v>
      </c>
      <c r="O118" s="200"/>
      <c r="P118" s="200"/>
      <c r="Q118" s="200"/>
      <c r="R118" s="107"/>
      <c r="T118" s="108"/>
      <c r="W118" s="109">
        <f>$W$119+$W$176+$W$179+$W$184+$W$195+$W$221+$W$226</f>
        <v>2286.7648680000002</v>
      </c>
      <c r="Y118" s="109">
        <f>$Y$119+$Y$176+$Y$179+$Y$184+$Y$195+$Y$221+$Y$226</f>
        <v>384.18702404999993</v>
      </c>
      <c r="AA118" s="110">
        <f>$AA$119+$AA$176+$AA$179+$AA$184+$AA$195+$AA$221+$AA$226</f>
        <v>189.35434999999998</v>
      </c>
      <c r="AR118" s="106" t="s">
        <v>19</v>
      </c>
      <c r="AT118" s="106" t="s">
        <v>77</v>
      </c>
      <c r="AU118" s="106" t="s">
        <v>78</v>
      </c>
      <c r="AY118" s="106" t="s">
        <v>129</v>
      </c>
      <c r="BK118" s="111">
        <f>$BK$119+$BK$176+$BK$179+$BK$184+$BK$195+$BK$221+$BK$226</f>
        <v>0</v>
      </c>
    </row>
    <row r="119" spans="2:65" s="103" customFormat="1" ht="21" customHeight="1" x14ac:dyDescent="0.3">
      <c r="B119" s="104"/>
      <c r="D119" s="112" t="s">
        <v>170</v>
      </c>
      <c r="E119" s="112"/>
      <c r="F119" s="112"/>
      <c r="G119" s="112"/>
      <c r="H119" s="112"/>
      <c r="I119" s="112"/>
      <c r="J119" s="112"/>
      <c r="K119" s="112"/>
      <c r="L119" s="112"/>
      <c r="M119" s="112"/>
      <c r="N119" s="201">
        <f>$BK$119</f>
        <v>0</v>
      </c>
      <c r="O119" s="200"/>
      <c r="P119" s="200"/>
      <c r="Q119" s="200"/>
      <c r="R119" s="107"/>
      <c r="T119" s="108"/>
      <c r="W119" s="109">
        <f>SUM($W$120:$W$175)</f>
        <v>2082.289992</v>
      </c>
      <c r="Y119" s="109">
        <f>SUM($Y$120:$Y$175)</f>
        <v>2.5061836900000003</v>
      </c>
      <c r="AA119" s="110">
        <f>SUM($AA$120:$AA$175)</f>
        <v>189.35434999999998</v>
      </c>
      <c r="AR119" s="106" t="s">
        <v>19</v>
      </c>
      <c r="AT119" s="106" t="s">
        <v>77</v>
      </c>
      <c r="AU119" s="106" t="s">
        <v>19</v>
      </c>
      <c r="AY119" s="106" t="s">
        <v>129</v>
      </c>
      <c r="BK119" s="111">
        <f>SUM($BK$120:$BK$175)</f>
        <v>0</v>
      </c>
    </row>
    <row r="120" spans="2:65" s="6" customFormat="1" ht="27" customHeight="1" x14ac:dyDescent="0.3">
      <c r="B120" s="19"/>
      <c r="C120" s="113" t="s">
        <v>19</v>
      </c>
      <c r="D120" s="113" t="s">
        <v>130</v>
      </c>
      <c r="E120" s="114" t="s">
        <v>177</v>
      </c>
      <c r="F120" s="202" t="s">
        <v>178</v>
      </c>
      <c r="G120" s="203"/>
      <c r="H120" s="203"/>
      <c r="I120" s="203"/>
      <c r="J120" s="115" t="s">
        <v>179</v>
      </c>
      <c r="K120" s="116">
        <v>452.7</v>
      </c>
      <c r="L120" s="204">
        <v>0</v>
      </c>
      <c r="M120" s="203"/>
      <c r="N120" s="204">
        <f>ROUND($L$120*$K$120,2)</f>
        <v>0</v>
      </c>
      <c r="O120" s="203"/>
      <c r="P120" s="203"/>
      <c r="Q120" s="203"/>
      <c r="R120" s="20"/>
      <c r="T120" s="117"/>
      <c r="U120" s="26" t="s">
        <v>43</v>
      </c>
      <c r="V120" s="118">
        <v>7.2999999999999995E-2</v>
      </c>
      <c r="W120" s="118">
        <f>$V$120*$K$120</f>
        <v>33.0471</v>
      </c>
      <c r="X120" s="118">
        <v>0</v>
      </c>
      <c r="Y120" s="118">
        <f>$X$120*$K$120</f>
        <v>0</v>
      </c>
      <c r="Z120" s="118">
        <v>0.23499999999999999</v>
      </c>
      <c r="AA120" s="119">
        <f>$Z$120*$K$120</f>
        <v>106.38449999999999</v>
      </c>
      <c r="AR120" s="6" t="s">
        <v>128</v>
      </c>
      <c r="AT120" s="6" t="s">
        <v>130</v>
      </c>
      <c r="AU120" s="6" t="s">
        <v>97</v>
      </c>
      <c r="AY120" s="6" t="s">
        <v>129</v>
      </c>
      <c r="BE120" s="120">
        <f>IF($U$120="základní",$N$120,0)</f>
        <v>0</v>
      </c>
      <c r="BF120" s="120">
        <f>IF($U$120="snížená",$N$120,0)</f>
        <v>0</v>
      </c>
      <c r="BG120" s="120">
        <f>IF($U$120="zákl. přenesená",$N$120,0)</f>
        <v>0</v>
      </c>
      <c r="BH120" s="120">
        <f>IF($U$120="sníž. přenesená",$N$120,0)</f>
        <v>0</v>
      </c>
      <c r="BI120" s="120">
        <f>IF($U$120="nulová",$N$120,0)</f>
        <v>0</v>
      </c>
      <c r="BJ120" s="6" t="s">
        <v>19</v>
      </c>
      <c r="BK120" s="120">
        <f>ROUND($L$120*$K$120,2)</f>
        <v>0</v>
      </c>
      <c r="BL120" s="6" t="s">
        <v>128</v>
      </c>
      <c r="BM120" s="6" t="s">
        <v>180</v>
      </c>
    </row>
    <row r="121" spans="2:65" s="6" customFormat="1" ht="18.75" customHeight="1" x14ac:dyDescent="0.3">
      <c r="B121" s="124"/>
      <c r="E121" s="125"/>
      <c r="F121" s="210" t="s">
        <v>181</v>
      </c>
      <c r="G121" s="211"/>
      <c r="H121" s="211"/>
      <c r="I121" s="211"/>
      <c r="K121" s="126">
        <v>452.7</v>
      </c>
      <c r="R121" s="127"/>
      <c r="T121" s="128"/>
      <c r="AA121" s="129"/>
      <c r="AT121" s="125" t="s">
        <v>182</v>
      </c>
      <c r="AU121" s="125" t="s">
        <v>97</v>
      </c>
      <c r="AV121" s="125" t="s">
        <v>97</v>
      </c>
      <c r="AW121" s="125" t="s">
        <v>107</v>
      </c>
      <c r="AX121" s="125" t="s">
        <v>19</v>
      </c>
      <c r="AY121" s="125" t="s">
        <v>129</v>
      </c>
    </row>
    <row r="122" spans="2:65" s="6" customFormat="1" ht="27" customHeight="1" x14ac:dyDescent="0.3">
      <c r="B122" s="19"/>
      <c r="C122" s="113" t="s">
        <v>97</v>
      </c>
      <c r="D122" s="113" t="s">
        <v>130</v>
      </c>
      <c r="E122" s="114" t="s">
        <v>183</v>
      </c>
      <c r="F122" s="202" t="s">
        <v>184</v>
      </c>
      <c r="G122" s="203"/>
      <c r="H122" s="203"/>
      <c r="I122" s="203"/>
      <c r="J122" s="115" t="s">
        <v>179</v>
      </c>
      <c r="K122" s="116">
        <v>226.35</v>
      </c>
      <c r="L122" s="204">
        <v>0</v>
      </c>
      <c r="M122" s="203"/>
      <c r="N122" s="204">
        <f>ROUND($L$122*$K$122,2)</f>
        <v>0</v>
      </c>
      <c r="O122" s="203"/>
      <c r="P122" s="203"/>
      <c r="Q122" s="203"/>
      <c r="R122" s="20"/>
      <c r="T122" s="117"/>
      <c r="U122" s="26" t="s">
        <v>43</v>
      </c>
      <c r="V122" s="118">
        <v>0.19400000000000001</v>
      </c>
      <c r="W122" s="118">
        <f>$V$122*$K$122</f>
        <v>43.911900000000003</v>
      </c>
      <c r="X122" s="118">
        <v>0</v>
      </c>
      <c r="Y122" s="118">
        <f>$X$122*$K$122</f>
        <v>0</v>
      </c>
      <c r="Z122" s="118">
        <v>0.22500000000000001</v>
      </c>
      <c r="AA122" s="119">
        <f>$Z$122*$K$122</f>
        <v>50.928750000000001</v>
      </c>
      <c r="AR122" s="6" t="s">
        <v>128</v>
      </c>
      <c r="AT122" s="6" t="s">
        <v>130</v>
      </c>
      <c r="AU122" s="6" t="s">
        <v>97</v>
      </c>
      <c r="AY122" s="6" t="s">
        <v>129</v>
      </c>
      <c r="BE122" s="120">
        <f>IF($U$122="základní",$N$122,0)</f>
        <v>0</v>
      </c>
      <c r="BF122" s="120">
        <f>IF($U$122="snížená",$N$122,0)</f>
        <v>0</v>
      </c>
      <c r="BG122" s="120">
        <f>IF($U$122="zákl. přenesená",$N$122,0)</f>
        <v>0</v>
      </c>
      <c r="BH122" s="120">
        <f>IF($U$122="sníž. přenesená",$N$122,0)</f>
        <v>0</v>
      </c>
      <c r="BI122" s="120">
        <f>IF($U$122="nulová",$N$122,0)</f>
        <v>0</v>
      </c>
      <c r="BJ122" s="6" t="s">
        <v>19</v>
      </c>
      <c r="BK122" s="120">
        <f>ROUND($L$122*$K$122,2)</f>
        <v>0</v>
      </c>
      <c r="BL122" s="6" t="s">
        <v>128</v>
      </c>
      <c r="BM122" s="6" t="s">
        <v>185</v>
      </c>
    </row>
    <row r="123" spans="2:65" s="6" customFormat="1" ht="18.75" customHeight="1" x14ac:dyDescent="0.3">
      <c r="B123" s="124"/>
      <c r="E123" s="125"/>
      <c r="F123" s="210" t="s">
        <v>186</v>
      </c>
      <c r="G123" s="211"/>
      <c r="H123" s="211"/>
      <c r="I123" s="211"/>
      <c r="K123" s="126">
        <v>226.35</v>
      </c>
      <c r="R123" s="127"/>
      <c r="T123" s="128"/>
      <c r="AA123" s="129"/>
      <c r="AT123" s="125" t="s">
        <v>182</v>
      </c>
      <c r="AU123" s="125" t="s">
        <v>97</v>
      </c>
      <c r="AV123" s="125" t="s">
        <v>97</v>
      </c>
      <c r="AW123" s="125" t="s">
        <v>107</v>
      </c>
      <c r="AX123" s="125" t="s">
        <v>19</v>
      </c>
      <c r="AY123" s="125" t="s">
        <v>129</v>
      </c>
    </row>
    <row r="124" spans="2:65" s="6" customFormat="1" ht="27" customHeight="1" x14ac:dyDescent="0.3">
      <c r="B124" s="19"/>
      <c r="C124" s="113" t="s">
        <v>139</v>
      </c>
      <c r="D124" s="113" t="s">
        <v>130</v>
      </c>
      <c r="E124" s="114" t="s">
        <v>187</v>
      </c>
      <c r="F124" s="202" t="s">
        <v>188</v>
      </c>
      <c r="G124" s="203"/>
      <c r="H124" s="203"/>
      <c r="I124" s="203"/>
      <c r="J124" s="115" t="s">
        <v>179</v>
      </c>
      <c r="K124" s="116">
        <v>326.95</v>
      </c>
      <c r="L124" s="204">
        <v>0</v>
      </c>
      <c r="M124" s="203"/>
      <c r="N124" s="204">
        <f>ROUND($L$124*$K$124,2)</f>
        <v>0</v>
      </c>
      <c r="O124" s="203"/>
      <c r="P124" s="203"/>
      <c r="Q124" s="203"/>
      <c r="R124" s="20"/>
      <c r="T124" s="117"/>
      <c r="U124" s="26" t="s">
        <v>43</v>
      </c>
      <c r="V124" s="118">
        <v>5.7000000000000002E-2</v>
      </c>
      <c r="W124" s="118">
        <f>$V$124*$K$124</f>
        <v>18.636150000000001</v>
      </c>
      <c r="X124" s="118">
        <v>0</v>
      </c>
      <c r="Y124" s="118">
        <f>$X$124*$K$124</f>
        <v>0</v>
      </c>
      <c r="Z124" s="118">
        <v>9.8000000000000004E-2</v>
      </c>
      <c r="AA124" s="119">
        <f>$Z$124*$K$124</f>
        <v>32.0411</v>
      </c>
      <c r="AR124" s="6" t="s">
        <v>128</v>
      </c>
      <c r="AT124" s="6" t="s">
        <v>130</v>
      </c>
      <c r="AU124" s="6" t="s">
        <v>97</v>
      </c>
      <c r="AY124" s="6" t="s">
        <v>129</v>
      </c>
      <c r="BE124" s="120">
        <f>IF($U$124="základní",$N$124,0)</f>
        <v>0</v>
      </c>
      <c r="BF124" s="120">
        <f>IF($U$124="snížená",$N$124,0)</f>
        <v>0</v>
      </c>
      <c r="BG124" s="120">
        <f>IF($U$124="zákl. přenesená",$N$124,0)</f>
        <v>0</v>
      </c>
      <c r="BH124" s="120">
        <f>IF($U$124="sníž. přenesená",$N$124,0)</f>
        <v>0</v>
      </c>
      <c r="BI124" s="120">
        <f>IF($U$124="nulová",$N$124,0)</f>
        <v>0</v>
      </c>
      <c r="BJ124" s="6" t="s">
        <v>19</v>
      </c>
      <c r="BK124" s="120">
        <f>ROUND($L$124*$K$124,2)</f>
        <v>0</v>
      </c>
      <c r="BL124" s="6" t="s">
        <v>128</v>
      </c>
      <c r="BM124" s="6" t="s">
        <v>189</v>
      </c>
    </row>
    <row r="125" spans="2:65" s="6" customFormat="1" ht="18.75" customHeight="1" x14ac:dyDescent="0.3">
      <c r="B125" s="124"/>
      <c r="E125" s="125"/>
      <c r="F125" s="210" t="s">
        <v>190</v>
      </c>
      <c r="G125" s="211"/>
      <c r="H125" s="211"/>
      <c r="I125" s="211"/>
      <c r="K125" s="126">
        <v>326.95</v>
      </c>
      <c r="R125" s="127"/>
      <c r="T125" s="128"/>
      <c r="AA125" s="129"/>
      <c r="AT125" s="125" t="s">
        <v>182</v>
      </c>
      <c r="AU125" s="125" t="s">
        <v>97</v>
      </c>
      <c r="AV125" s="125" t="s">
        <v>97</v>
      </c>
      <c r="AW125" s="125" t="s">
        <v>107</v>
      </c>
      <c r="AX125" s="125" t="s">
        <v>19</v>
      </c>
      <c r="AY125" s="125" t="s">
        <v>129</v>
      </c>
    </row>
    <row r="126" spans="2:65" s="6" customFormat="1" ht="27" customHeight="1" x14ac:dyDescent="0.3">
      <c r="B126" s="19"/>
      <c r="C126" s="113" t="s">
        <v>128</v>
      </c>
      <c r="D126" s="113" t="s">
        <v>130</v>
      </c>
      <c r="E126" s="114" t="s">
        <v>191</v>
      </c>
      <c r="F126" s="202" t="s">
        <v>192</v>
      </c>
      <c r="G126" s="203"/>
      <c r="H126" s="203"/>
      <c r="I126" s="203"/>
      <c r="J126" s="115" t="s">
        <v>193</v>
      </c>
      <c r="K126" s="116">
        <v>68</v>
      </c>
      <c r="L126" s="204">
        <v>0</v>
      </c>
      <c r="M126" s="203"/>
      <c r="N126" s="204">
        <f>ROUND($L$126*$K$126,2)</f>
        <v>0</v>
      </c>
      <c r="O126" s="203"/>
      <c r="P126" s="203"/>
      <c r="Q126" s="203"/>
      <c r="R126" s="20"/>
      <c r="T126" s="117"/>
      <c r="U126" s="26" t="s">
        <v>43</v>
      </c>
      <c r="V126" s="118">
        <v>0.2</v>
      </c>
      <c r="W126" s="118">
        <f>$V$126*$K$126</f>
        <v>13.600000000000001</v>
      </c>
      <c r="X126" s="118">
        <v>0</v>
      </c>
      <c r="Y126" s="118">
        <f>$X$126*$K$126</f>
        <v>0</v>
      </c>
      <c r="Z126" s="118">
        <v>0</v>
      </c>
      <c r="AA126" s="119">
        <f>$Z$126*$K$126</f>
        <v>0</v>
      </c>
      <c r="AR126" s="6" t="s">
        <v>128</v>
      </c>
      <c r="AT126" s="6" t="s">
        <v>130</v>
      </c>
      <c r="AU126" s="6" t="s">
        <v>97</v>
      </c>
      <c r="AY126" s="6" t="s">
        <v>129</v>
      </c>
      <c r="BE126" s="120">
        <f>IF($U$126="základní",$N$126,0)</f>
        <v>0</v>
      </c>
      <c r="BF126" s="120">
        <f>IF($U$126="snížená",$N$126,0)</f>
        <v>0</v>
      </c>
      <c r="BG126" s="120">
        <f>IF($U$126="zákl. přenesená",$N$126,0)</f>
        <v>0</v>
      </c>
      <c r="BH126" s="120">
        <f>IF($U$126="sníž. přenesená",$N$126,0)</f>
        <v>0</v>
      </c>
      <c r="BI126" s="120">
        <f>IF($U$126="nulová",$N$126,0)</f>
        <v>0</v>
      </c>
      <c r="BJ126" s="6" t="s">
        <v>19</v>
      </c>
      <c r="BK126" s="120">
        <f>ROUND($L$126*$K$126,2)</f>
        <v>0</v>
      </c>
      <c r="BL126" s="6" t="s">
        <v>128</v>
      </c>
      <c r="BM126" s="6" t="s">
        <v>194</v>
      </c>
    </row>
    <row r="127" spans="2:65" s="6" customFormat="1" ht="18.75" customHeight="1" x14ac:dyDescent="0.3">
      <c r="B127" s="124"/>
      <c r="E127" s="125"/>
      <c r="F127" s="210" t="s">
        <v>195</v>
      </c>
      <c r="G127" s="211"/>
      <c r="H127" s="211"/>
      <c r="I127" s="211"/>
      <c r="K127" s="126">
        <v>68</v>
      </c>
      <c r="R127" s="127"/>
      <c r="T127" s="128"/>
      <c r="AA127" s="129"/>
      <c r="AT127" s="125" t="s">
        <v>182</v>
      </c>
      <c r="AU127" s="125" t="s">
        <v>97</v>
      </c>
      <c r="AV127" s="125" t="s">
        <v>97</v>
      </c>
      <c r="AW127" s="125" t="s">
        <v>107</v>
      </c>
      <c r="AX127" s="125" t="s">
        <v>78</v>
      </c>
      <c r="AY127" s="125" t="s">
        <v>129</v>
      </c>
    </row>
    <row r="128" spans="2:65" s="6" customFormat="1" ht="27" customHeight="1" x14ac:dyDescent="0.3">
      <c r="B128" s="19"/>
      <c r="C128" s="113" t="s">
        <v>146</v>
      </c>
      <c r="D128" s="113" t="s">
        <v>130</v>
      </c>
      <c r="E128" s="114" t="s">
        <v>196</v>
      </c>
      <c r="F128" s="202" t="s">
        <v>197</v>
      </c>
      <c r="G128" s="203"/>
      <c r="H128" s="203"/>
      <c r="I128" s="203"/>
      <c r="J128" s="115" t="s">
        <v>198</v>
      </c>
      <c r="K128" s="116">
        <v>8</v>
      </c>
      <c r="L128" s="204">
        <v>0</v>
      </c>
      <c r="M128" s="203"/>
      <c r="N128" s="204">
        <f>ROUND($L$128*$K$128,2)</f>
        <v>0</v>
      </c>
      <c r="O128" s="203"/>
      <c r="P128" s="203"/>
      <c r="Q128" s="203"/>
      <c r="R128" s="20"/>
      <c r="T128" s="117"/>
      <c r="U128" s="26" t="s">
        <v>43</v>
      </c>
      <c r="V128" s="118">
        <v>0</v>
      </c>
      <c r="W128" s="118">
        <f>$V$128*$K$128</f>
        <v>0</v>
      </c>
      <c r="X128" s="118">
        <v>0</v>
      </c>
      <c r="Y128" s="118">
        <f>$X$128*$K$128</f>
        <v>0</v>
      </c>
      <c r="Z128" s="118">
        <v>0</v>
      </c>
      <c r="AA128" s="119">
        <f>$Z$128*$K$128</f>
        <v>0</v>
      </c>
      <c r="AR128" s="6" t="s">
        <v>128</v>
      </c>
      <c r="AT128" s="6" t="s">
        <v>130</v>
      </c>
      <c r="AU128" s="6" t="s">
        <v>97</v>
      </c>
      <c r="AY128" s="6" t="s">
        <v>129</v>
      </c>
      <c r="BE128" s="120">
        <f>IF($U$128="základní",$N$128,0)</f>
        <v>0</v>
      </c>
      <c r="BF128" s="120">
        <f>IF($U$128="snížená",$N$128,0)</f>
        <v>0</v>
      </c>
      <c r="BG128" s="120">
        <f>IF($U$128="zákl. přenesená",$N$128,0)</f>
        <v>0</v>
      </c>
      <c r="BH128" s="120">
        <f>IF($U$128="sníž. přenesená",$N$128,0)</f>
        <v>0</v>
      </c>
      <c r="BI128" s="120">
        <f>IF($U$128="nulová",$N$128,0)</f>
        <v>0</v>
      </c>
      <c r="BJ128" s="6" t="s">
        <v>19</v>
      </c>
      <c r="BK128" s="120">
        <f>ROUND($L$128*$K$128,2)</f>
        <v>0</v>
      </c>
      <c r="BL128" s="6" t="s">
        <v>128</v>
      </c>
      <c r="BM128" s="6" t="s">
        <v>199</v>
      </c>
    </row>
    <row r="129" spans="2:65" s="6" customFormat="1" ht="15.75" customHeight="1" x14ac:dyDescent="0.3">
      <c r="B129" s="19"/>
      <c r="C129" s="113" t="s">
        <v>154</v>
      </c>
      <c r="D129" s="113" t="s">
        <v>130</v>
      </c>
      <c r="E129" s="114" t="s">
        <v>200</v>
      </c>
      <c r="F129" s="202" t="s">
        <v>201</v>
      </c>
      <c r="G129" s="203"/>
      <c r="H129" s="203"/>
      <c r="I129" s="203"/>
      <c r="J129" s="115" t="s">
        <v>202</v>
      </c>
      <c r="K129" s="116">
        <v>88</v>
      </c>
      <c r="L129" s="204">
        <v>0</v>
      </c>
      <c r="M129" s="203"/>
      <c r="N129" s="204">
        <f>ROUND($L$129*$K$129,2)</f>
        <v>0</v>
      </c>
      <c r="O129" s="203"/>
      <c r="P129" s="203"/>
      <c r="Q129" s="203"/>
      <c r="R129" s="20"/>
      <c r="T129" s="117"/>
      <c r="U129" s="26" t="s">
        <v>43</v>
      </c>
      <c r="V129" s="118">
        <v>0</v>
      </c>
      <c r="W129" s="118">
        <f>$V$129*$K$129</f>
        <v>0</v>
      </c>
      <c r="X129" s="118">
        <v>0</v>
      </c>
      <c r="Y129" s="118">
        <f>$X$129*$K$129</f>
        <v>0</v>
      </c>
      <c r="Z129" s="118">
        <v>0</v>
      </c>
      <c r="AA129" s="119">
        <f>$Z$129*$K$129</f>
        <v>0</v>
      </c>
      <c r="AR129" s="6" t="s">
        <v>128</v>
      </c>
      <c r="AT129" s="6" t="s">
        <v>130</v>
      </c>
      <c r="AU129" s="6" t="s">
        <v>97</v>
      </c>
      <c r="AY129" s="6" t="s">
        <v>129</v>
      </c>
      <c r="BE129" s="120">
        <f>IF($U$129="základní",$N$129,0)</f>
        <v>0</v>
      </c>
      <c r="BF129" s="120">
        <f>IF($U$129="snížená",$N$129,0)</f>
        <v>0</v>
      </c>
      <c r="BG129" s="120">
        <f>IF($U$129="zákl. přenesená",$N$129,0)</f>
        <v>0</v>
      </c>
      <c r="BH129" s="120">
        <f>IF($U$129="sníž. přenesená",$N$129,0)</f>
        <v>0</v>
      </c>
      <c r="BI129" s="120">
        <f>IF($U$129="nulová",$N$129,0)</f>
        <v>0</v>
      </c>
      <c r="BJ129" s="6" t="s">
        <v>19</v>
      </c>
      <c r="BK129" s="120">
        <f>ROUND($L$129*$K$129,2)</f>
        <v>0</v>
      </c>
      <c r="BL129" s="6" t="s">
        <v>128</v>
      </c>
      <c r="BM129" s="6" t="s">
        <v>203</v>
      </c>
    </row>
    <row r="130" spans="2:65" s="6" customFormat="1" ht="18.75" customHeight="1" x14ac:dyDescent="0.3">
      <c r="B130" s="124"/>
      <c r="E130" s="125"/>
      <c r="F130" s="210" t="s">
        <v>204</v>
      </c>
      <c r="G130" s="211"/>
      <c r="H130" s="211"/>
      <c r="I130" s="211"/>
      <c r="K130" s="126">
        <v>88</v>
      </c>
      <c r="R130" s="127"/>
      <c r="T130" s="128"/>
      <c r="AA130" s="129"/>
      <c r="AT130" s="125" t="s">
        <v>182</v>
      </c>
      <c r="AU130" s="125" t="s">
        <v>97</v>
      </c>
      <c r="AV130" s="125" t="s">
        <v>97</v>
      </c>
      <c r="AW130" s="125" t="s">
        <v>107</v>
      </c>
      <c r="AX130" s="125" t="s">
        <v>19</v>
      </c>
      <c r="AY130" s="125" t="s">
        <v>129</v>
      </c>
    </row>
    <row r="131" spans="2:65" s="6" customFormat="1" ht="27" customHeight="1" x14ac:dyDescent="0.3">
      <c r="B131" s="19"/>
      <c r="C131" s="113" t="s">
        <v>160</v>
      </c>
      <c r="D131" s="113" t="s">
        <v>130</v>
      </c>
      <c r="E131" s="114" t="s">
        <v>205</v>
      </c>
      <c r="F131" s="202" t="s">
        <v>206</v>
      </c>
      <c r="G131" s="203"/>
      <c r="H131" s="203"/>
      <c r="I131" s="203"/>
      <c r="J131" s="115" t="s">
        <v>202</v>
      </c>
      <c r="K131" s="116">
        <v>50</v>
      </c>
      <c r="L131" s="204">
        <v>0</v>
      </c>
      <c r="M131" s="203"/>
      <c r="N131" s="204">
        <f>ROUND($L$131*$K$131,2)</f>
        <v>0</v>
      </c>
      <c r="O131" s="203"/>
      <c r="P131" s="203"/>
      <c r="Q131" s="203"/>
      <c r="R131" s="20"/>
      <c r="T131" s="117"/>
      <c r="U131" s="26" t="s">
        <v>43</v>
      </c>
      <c r="V131" s="118">
        <v>0.90800000000000003</v>
      </c>
      <c r="W131" s="118">
        <f>$V$131*$K$131</f>
        <v>45.4</v>
      </c>
      <c r="X131" s="118">
        <v>1.068E-2</v>
      </c>
      <c r="Y131" s="118">
        <f>$X$131*$K$131</f>
        <v>0.53400000000000003</v>
      </c>
      <c r="Z131" s="118">
        <v>0</v>
      </c>
      <c r="AA131" s="119">
        <f>$Z$131*$K$131</f>
        <v>0</v>
      </c>
      <c r="AR131" s="6" t="s">
        <v>128</v>
      </c>
      <c r="AT131" s="6" t="s">
        <v>130</v>
      </c>
      <c r="AU131" s="6" t="s">
        <v>97</v>
      </c>
      <c r="AY131" s="6" t="s">
        <v>129</v>
      </c>
      <c r="BE131" s="120">
        <f>IF($U$131="základní",$N$131,0)</f>
        <v>0</v>
      </c>
      <c r="BF131" s="120">
        <f>IF($U$131="snížená",$N$131,0)</f>
        <v>0</v>
      </c>
      <c r="BG131" s="120">
        <f>IF($U$131="zákl. přenesená",$N$131,0)</f>
        <v>0</v>
      </c>
      <c r="BH131" s="120">
        <f>IF($U$131="sníž. přenesená",$N$131,0)</f>
        <v>0</v>
      </c>
      <c r="BI131" s="120">
        <f>IF($U$131="nulová",$N$131,0)</f>
        <v>0</v>
      </c>
      <c r="BJ131" s="6" t="s">
        <v>19</v>
      </c>
      <c r="BK131" s="120">
        <f>ROUND($L$131*$K$131,2)</f>
        <v>0</v>
      </c>
      <c r="BL131" s="6" t="s">
        <v>128</v>
      </c>
      <c r="BM131" s="6" t="s">
        <v>207</v>
      </c>
    </row>
    <row r="132" spans="2:65" s="6" customFormat="1" ht="18.75" customHeight="1" x14ac:dyDescent="0.3">
      <c r="B132" s="124"/>
      <c r="E132" s="125"/>
      <c r="F132" s="210" t="s">
        <v>208</v>
      </c>
      <c r="G132" s="211"/>
      <c r="H132" s="211"/>
      <c r="I132" s="211"/>
      <c r="K132" s="126">
        <v>50</v>
      </c>
      <c r="R132" s="127"/>
      <c r="T132" s="128"/>
      <c r="AA132" s="129"/>
      <c r="AT132" s="125" t="s">
        <v>182</v>
      </c>
      <c r="AU132" s="125" t="s">
        <v>97</v>
      </c>
      <c r="AV132" s="125" t="s">
        <v>97</v>
      </c>
      <c r="AW132" s="125" t="s">
        <v>107</v>
      </c>
      <c r="AX132" s="125" t="s">
        <v>19</v>
      </c>
      <c r="AY132" s="125" t="s">
        <v>129</v>
      </c>
    </row>
    <row r="133" spans="2:65" s="6" customFormat="1" ht="27" customHeight="1" x14ac:dyDescent="0.3">
      <c r="B133" s="19"/>
      <c r="C133" s="113" t="s">
        <v>209</v>
      </c>
      <c r="D133" s="113" t="s">
        <v>130</v>
      </c>
      <c r="E133" s="114" t="s">
        <v>210</v>
      </c>
      <c r="F133" s="202" t="s">
        <v>211</v>
      </c>
      <c r="G133" s="203"/>
      <c r="H133" s="203"/>
      <c r="I133" s="203"/>
      <c r="J133" s="115" t="s">
        <v>212</v>
      </c>
      <c r="K133" s="116">
        <v>212.95</v>
      </c>
      <c r="L133" s="204">
        <v>0</v>
      </c>
      <c r="M133" s="203"/>
      <c r="N133" s="204">
        <f>ROUND($L$133*$K$133,2)</f>
        <v>0</v>
      </c>
      <c r="O133" s="203"/>
      <c r="P133" s="203"/>
      <c r="Q133" s="203"/>
      <c r="R133" s="20"/>
      <c r="T133" s="117"/>
      <c r="U133" s="26" t="s">
        <v>43</v>
      </c>
      <c r="V133" s="118">
        <v>0</v>
      </c>
      <c r="W133" s="118">
        <f>$V$133*$K$133</f>
        <v>0</v>
      </c>
      <c r="X133" s="118">
        <v>0</v>
      </c>
      <c r="Y133" s="118">
        <f>$X$133*$K$133</f>
        <v>0</v>
      </c>
      <c r="Z133" s="118">
        <v>0</v>
      </c>
      <c r="AA133" s="119">
        <f>$Z$133*$K$133</f>
        <v>0</v>
      </c>
      <c r="AR133" s="6" t="s">
        <v>128</v>
      </c>
      <c r="AT133" s="6" t="s">
        <v>130</v>
      </c>
      <c r="AU133" s="6" t="s">
        <v>97</v>
      </c>
      <c r="AY133" s="6" t="s">
        <v>129</v>
      </c>
      <c r="BE133" s="120">
        <f>IF($U$133="základní",$N$133,0)</f>
        <v>0</v>
      </c>
      <c r="BF133" s="120">
        <f>IF($U$133="snížená",$N$133,0)</f>
        <v>0</v>
      </c>
      <c r="BG133" s="120">
        <f>IF($U$133="zákl. přenesená",$N$133,0)</f>
        <v>0</v>
      </c>
      <c r="BH133" s="120">
        <f>IF($U$133="sníž. přenesená",$N$133,0)</f>
        <v>0</v>
      </c>
      <c r="BI133" s="120">
        <f>IF($U$133="nulová",$N$133,0)</f>
        <v>0</v>
      </c>
      <c r="BJ133" s="6" t="s">
        <v>19</v>
      </c>
      <c r="BK133" s="120">
        <f>ROUND($L$133*$K$133,2)</f>
        <v>0</v>
      </c>
      <c r="BL133" s="6" t="s">
        <v>128</v>
      </c>
      <c r="BM133" s="6" t="s">
        <v>213</v>
      </c>
    </row>
    <row r="134" spans="2:65" s="6" customFormat="1" ht="18.75" customHeight="1" x14ac:dyDescent="0.3">
      <c r="B134" s="124"/>
      <c r="E134" s="125"/>
      <c r="F134" s="210" t="s">
        <v>214</v>
      </c>
      <c r="G134" s="211"/>
      <c r="H134" s="211"/>
      <c r="I134" s="211"/>
      <c r="K134" s="126">
        <v>212.95</v>
      </c>
      <c r="R134" s="127"/>
      <c r="T134" s="128"/>
      <c r="AA134" s="129"/>
      <c r="AT134" s="125" t="s">
        <v>182</v>
      </c>
      <c r="AU134" s="125" t="s">
        <v>97</v>
      </c>
      <c r="AV134" s="125" t="s">
        <v>97</v>
      </c>
      <c r="AW134" s="125" t="s">
        <v>107</v>
      </c>
      <c r="AX134" s="125" t="s">
        <v>19</v>
      </c>
      <c r="AY134" s="125" t="s">
        <v>129</v>
      </c>
    </row>
    <row r="135" spans="2:65" s="6" customFormat="1" ht="27" customHeight="1" x14ac:dyDescent="0.3">
      <c r="B135" s="19"/>
      <c r="C135" s="113" t="s">
        <v>215</v>
      </c>
      <c r="D135" s="113" t="s">
        <v>130</v>
      </c>
      <c r="E135" s="114" t="s">
        <v>216</v>
      </c>
      <c r="F135" s="202" t="s">
        <v>217</v>
      </c>
      <c r="G135" s="203"/>
      <c r="H135" s="203"/>
      <c r="I135" s="203"/>
      <c r="J135" s="115" t="s">
        <v>212</v>
      </c>
      <c r="K135" s="116">
        <v>452.51900000000001</v>
      </c>
      <c r="L135" s="204">
        <v>0</v>
      </c>
      <c r="M135" s="203"/>
      <c r="N135" s="204">
        <f>ROUND($L$135*$K$135,2)</f>
        <v>0</v>
      </c>
      <c r="O135" s="203"/>
      <c r="P135" s="203"/>
      <c r="Q135" s="203"/>
      <c r="R135" s="20"/>
      <c r="T135" s="117"/>
      <c r="U135" s="26" t="s">
        <v>43</v>
      </c>
      <c r="V135" s="118">
        <v>0.84399999999999997</v>
      </c>
      <c r="W135" s="118">
        <f>$V$135*$K$135</f>
        <v>381.92603600000001</v>
      </c>
      <c r="X135" s="118">
        <v>0</v>
      </c>
      <c r="Y135" s="118">
        <f>$X$135*$K$135</f>
        <v>0</v>
      </c>
      <c r="Z135" s="118">
        <v>0</v>
      </c>
      <c r="AA135" s="119">
        <f>$Z$135*$K$135</f>
        <v>0</v>
      </c>
      <c r="AR135" s="6" t="s">
        <v>128</v>
      </c>
      <c r="AT135" s="6" t="s">
        <v>130</v>
      </c>
      <c r="AU135" s="6" t="s">
        <v>97</v>
      </c>
      <c r="AY135" s="6" t="s">
        <v>129</v>
      </c>
      <c r="BE135" s="120">
        <f>IF($U$135="základní",$N$135,0)</f>
        <v>0</v>
      </c>
      <c r="BF135" s="120">
        <f>IF($U$135="snížená",$N$135,0)</f>
        <v>0</v>
      </c>
      <c r="BG135" s="120">
        <f>IF($U$135="zákl. přenesená",$N$135,0)</f>
        <v>0</v>
      </c>
      <c r="BH135" s="120">
        <f>IF($U$135="sníž. přenesená",$N$135,0)</f>
        <v>0</v>
      </c>
      <c r="BI135" s="120">
        <f>IF($U$135="nulová",$N$135,0)</f>
        <v>0</v>
      </c>
      <c r="BJ135" s="6" t="s">
        <v>19</v>
      </c>
      <c r="BK135" s="120">
        <f>ROUND($L$135*$K$135,2)</f>
        <v>0</v>
      </c>
      <c r="BL135" s="6" t="s">
        <v>128</v>
      </c>
      <c r="BM135" s="6" t="s">
        <v>218</v>
      </c>
    </row>
    <row r="136" spans="2:65" s="6" customFormat="1" ht="18.75" customHeight="1" x14ac:dyDescent="0.3">
      <c r="B136" s="130"/>
      <c r="E136" s="131"/>
      <c r="F136" s="212" t="s">
        <v>219</v>
      </c>
      <c r="G136" s="213"/>
      <c r="H136" s="213"/>
      <c r="I136" s="213"/>
      <c r="K136" s="131"/>
      <c r="R136" s="132"/>
      <c r="T136" s="133"/>
      <c r="AA136" s="134"/>
      <c r="AT136" s="131" t="s">
        <v>182</v>
      </c>
      <c r="AU136" s="131" t="s">
        <v>97</v>
      </c>
      <c r="AV136" s="131" t="s">
        <v>19</v>
      </c>
      <c r="AW136" s="131" t="s">
        <v>107</v>
      </c>
      <c r="AX136" s="131" t="s">
        <v>78</v>
      </c>
      <c r="AY136" s="131" t="s">
        <v>129</v>
      </c>
    </row>
    <row r="137" spans="2:65" s="6" customFormat="1" ht="32.25" customHeight="1" x14ac:dyDescent="0.3">
      <c r="B137" s="124"/>
      <c r="E137" s="125"/>
      <c r="F137" s="210" t="s">
        <v>220</v>
      </c>
      <c r="G137" s="211"/>
      <c r="H137" s="211"/>
      <c r="I137" s="211"/>
      <c r="K137" s="126">
        <v>507.024</v>
      </c>
      <c r="R137" s="127"/>
      <c r="T137" s="128"/>
      <c r="AA137" s="129"/>
      <c r="AT137" s="125" t="s">
        <v>182</v>
      </c>
      <c r="AU137" s="125" t="s">
        <v>97</v>
      </c>
      <c r="AV137" s="125" t="s">
        <v>97</v>
      </c>
      <c r="AW137" s="125" t="s">
        <v>107</v>
      </c>
      <c r="AX137" s="125" t="s">
        <v>78</v>
      </c>
      <c r="AY137" s="125" t="s">
        <v>129</v>
      </c>
    </row>
    <row r="138" spans="2:65" s="6" customFormat="1" ht="18.75" customHeight="1" x14ac:dyDescent="0.3">
      <c r="B138" s="124"/>
      <c r="E138" s="125"/>
      <c r="F138" s="210" t="s">
        <v>221</v>
      </c>
      <c r="G138" s="211"/>
      <c r="H138" s="211"/>
      <c r="I138" s="211"/>
      <c r="K138" s="126">
        <v>25.350999999999999</v>
      </c>
      <c r="R138" s="127"/>
      <c r="T138" s="128"/>
      <c r="AA138" s="129"/>
      <c r="AT138" s="125" t="s">
        <v>182</v>
      </c>
      <c r="AU138" s="125" t="s">
        <v>97</v>
      </c>
      <c r="AV138" s="125" t="s">
        <v>97</v>
      </c>
      <c r="AW138" s="125" t="s">
        <v>107</v>
      </c>
      <c r="AX138" s="125" t="s">
        <v>78</v>
      </c>
      <c r="AY138" s="125" t="s">
        <v>129</v>
      </c>
    </row>
    <row r="139" spans="2:65" s="6" customFormat="1" ht="18.75" customHeight="1" x14ac:dyDescent="0.3">
      <c r="B139" s="135"/>
      <c r="E139" s="136"/>
      <c r="F139" s="214" t="s">
        <v>222</v>
      </c>
      <c r="G139" s="215"/>
      <c r="H139" s="215"/>
      <c r="I139" s="215"/>
      <c r="K139" s="137">
        <v>532.375</v>
      </c>
      <c r="R139" s="138"/>
      <c r="T139" s="139"/>
      <c r="AA139" s="140"/>
      <c r="AT139" s="136" t="s">
        <v>182</v>
      </c>
      <c r="AU139" s="136" t="s">
        <v>97</v>
      </c>
      <c r="AV139" s="136" t="s">
        <v>139</v>
      </c>
      <c r="AW139" s="136" t="s">
        <v>107</v>
      </c>
      <c r="AX139" s="136" t="s">
        <v>78</v>
      </c>
      <c r="AY139" s="136" t="s">
        <v>129</v>
      </c>
    </row>
    <row r="140" spans="2:65" s="6" customFormat="1" ht="18.75" customHeight="1" x14ac:dyDescent="0.3">
      <c r="B140" s="124"/>
      <c r="E140" s="125"/>
      <c r="F140" s="210" t="s">
        <v>223</v>
      </c>
      <c r="G140" s="211"/>
      <c r="H140" s="211"/>
      <c r="I140" s="211"/>
      <c r="K140" s="126">
        <v>452.51900000000001</v>
      </c>
      <c r="R140" s="127"/>
      <c r="T140" s="128"/>
      <c r="AA140" s="129"/>
      <c r="AT140" s="125" t="s">
        <v>182</v>
      </c>
      <c r="AU140" s="125" t="s">
        <v>97</v>
      </c>
      <c r="AV140" s="125" t="s">
        <v>97</v>
      </c>
      <c r="AW140" s="125" t="s">
        <v>107</v>
      </c>
      <c r="AX140" s="125" t="s">
        <v>19</v>
      </c>
      <c r="AY140" s="125" t="s">
        <v>129</v>
      </c>
    </row>
    <row r="141" spans="2:65" s="6" customFormat="1" ht="27" customHeight="1" x14ac:dyDescent="0.3">
      <c r="B141" s="19"/>
      <c r="C141" s="113" t="s">
        <v>23</v>
      </c>
      <c r="D141" s="113" t="s">
        <v>130</v>
      </c>
      <c r="E141" s="114" t="s">
        <v>224</v>
      </c>
      <c r="F141" s="202" t="s">
        <v>225</v>
      </c>
      <c r="G141" s="203"/>
      <c r="H141" s="203"/>
      <c r="I141" s="203"/>
      <c r="J141" s="115" t="s">
        <v>212</v>
      </c>
      <c r="K141" s="116">
        <v>452.51900000000001</v>
      </c>
      <c r="L141" s="204">
        <v>0</v>
      </c>
      <c r="M141" s="203"/>
      <c r="N141" s="204">
        <f>ROUND($L$141*$K$141,2)</f>
        <v>0</v>
      </c>
      <c r="O141" s="203"/>
      <c r="P141" s="203"/>
      <c r="Q141" s="203"/>
      <c r="R141" s="20"/>
      <c r="T141" s="117"/>
      <c r="U141" s="26" t="s">
        <v>43</v>
      </c>
      <c r="V141" s="118">
        <v>8.5000000000000006E-2</v>
      </c>
      <c r="W141" s="118">
        <f>$V$141*$K$141</f>
        <v>38.464115000000007</v>
      </c>
      <c r="X141" s="118">
        <v>0</v>
      </c>
      <c r="Y141" s="118">
        <f>$X$141*$K$141</f>
        <v>0</v>
      </c>
      <c r="Z141" s="118">
        <v>0</v>
      </c>
      <c r="AA141" s="119">
        <f>$Z$141*$K$141</f>
        <v>0</v>
      </c>
      <c r="AR141" s="6" t="s">
        <v>128</v>
      </c>
      <c r="AT141" s="6" t="s">
        <v>130</v>
      </c>
      <c r="AU141" s="6" t="s">
        <v>97</v>
      </c>
      <c r="AY141" s="6" t="s">
        <v>129</v>
      </c>
      <c r="BE141" s="120">
        <f>IF($U$141="základní",$N$141,0)</f>
        <v>0</v>
      </c>
      <c r="BF141" s="120">
        <f>IF($U$141="snížená",$N$141,0)</f>
        <v>0</v>
      </c>
      <c r="BG141" s="120">
        <f>IF($U$141="zákl. přenesená",$N$141,0)</f>
        <v>0</v>
      </c>
      <c r="BH141" s="120">
        <f>IF($U$141="sníž. přenesená",$N$141,0)</f>
        <v>0</v>
      </c>
      <c r="BI141" s="120">
        <f>IF($U$141="nulová",$N$141,0)</f>
        <v>0</v>
      </c>
      <c r="BJ141" s="6" t="s">
        <v>19</v>
      </c>
      <c r="BK141" s="120">
        <f>ROUND($L$141*$K$141,2)</f>
        <v>0</v>
      </c>
      <c r="BL141" s="6" t="s">
        <v>128</v>
      </c>
      <c r="BM141" s="6" t="s">
        <v>226</v>
      </c>
    </row>
    <row r="142" spans="2:65" s="6" customFormat="1" ht="15.75" customHeight="1" x14ac:dyDescent="0.3">
      <c r="B142" s="19"/>
      <c r="C142" s="113" t="s">
        <v>227</v>
      </c>
      <c r="D142" s="113" t="s">
        <v>130</v>
      </c>
      <c r="E142" s="114" t="s">
        <v>228</v>
      </c>
      <c r="F142" s="202" t="s">
        <v>229</v>
      </c>
      <c r="G142" s="203"/>
      <c r="H142" s="203"/>
      <c r="I142" s="203"/>
      <c r="J142" s="115" t="s">
        <v>212</v>
      </c>
      <c r="K142" s="116">
        <v>26.619</v>
      </c>
      <c r="L142" s="204">
        <v>0</v>
      </c>
      <c r="M142" s="203"/>
      <c r="N142" s="204">
        <f>ROUND($L$142*$K$142,2)</f>
        <v>0</v>
      </c>
      <c r="O142" s="203"/>
      <c r="P142" s="203"/>
      <c r="Q142" s="203"/>
      <c r="R142" s="20"/>
      <c r="T142" s="117"/>
      <c r="U142" s="26" t="s">
        <v>43</v>
      </c>
      <c r="V142" s="118">
        <v>2.2949999999999999</v>
      </c>
      <c r="W142" s="118">
        <f>$V$142*$K$142</f>
        <v>61.090604999999996</v>
      </c>
      <c r="X142" s="118">
        <v>1.0460000000000001E-2</v>
      </c>
      <c r="Y142" s="118">
        <f>$X$142*$K$142</f>
        <v>0.27843474000000001</v>
      </c>
      <c r="Z142" s="118">
        <v>0</v>
      </c>
      <c r="AA142" s="119">
        <f>$Z$142*$K$142</f>
        <v>0</v>
      </c>
      <c r="AR142" s="6" t="s">
        <v>128</v>
      </c>
      <c r="AT142" s="6" t="s">
        <v>130</v>
      </c>
      <c r="AU142" s="6" t="s">
        <v>97</v>
      </c>
      <c r="AY142" s="6" t="s">
        <v>129</v>
      </c>
      <c r="BE142" s="120">
        <f>IF($U$142="základní",$N$142,0)</f>
        <v>0</v>
      </c>
      <c r="BF142" s="120">
        <f>IF($U$142="snížená",$N$142,0)</f>
        <v>0</v>
      </c>
      <c r="BG142" s="120">
        <f>IF($U$142="zákl. přenesená",$N$142,0)</f>
        <v>0</v>
      </c>
      <c r="BH142" s="120">
        <f>IF($U$142="sníž. přenesená",$N$142,0)</f>
        <v>0</v>
      </c>
      <c r="BI142" s="120">
        <f>IF($U$142="nulová",$N$142,0)</f>
        <v>0</v>
      </c>
      <c r="BJ142" s="6" t="s">
        <v>19</v>
      </c>
      <c r="BK142" s="120">
        <f>ROUND($L$142*$K$142,2)</f>
        <v>0</v>
      </c>
      <c r="BL142" s="6" t="s">
        <v>128</v>
      </c>
      <c r="BM142" s="6" t="s">
        <v>230</v>
      </c>
    </row>
    <row r="143" spans="2:65" s="6" customFormat="1" ht="18.75" customHeight="1" x14ac:dyDescent="0.3">
      <c r="B143" s="124"/>
      <c r="E143" s="125"/>
      <c r="F143" s="210" t="s">
        <v>231</v>
      </c>
      <c r="G143" s="211"/>
      <c r="H143" s="211"/>
      <c r="I143" s="211"/>
      <c r="K143" s="126">
        <v>26.619</v>
      </c>
      <c r="R143" s="127"/>
      <c r="T143" s="128"/>
      <c r="AA143" s="129"/>
      <c r="AT143" s="125" t="s">
        <v>182</v>
      </c>
      <c r="AU143" s="125" t="s">
        <v>97</v>
      </c>
      <c r="AV143" s="125" t="s">
        <v>97</v>
      </c>
      <c r="AW143" s="125" t="s">
        <v>107</v>
      </c>
      <c r="AX143" s="125" t="s">
        <v>19</v>
      </c>
      <c r="AY143" s="125" t="s">
        <v>129</v>
      </c>
    </row>
    <row r="144" spans="2:65" s="6" customFormat="1" ht="15.75" customHeight="1" x14ac:dyDescent="0.3">
      <c r="B144" s="19"/>
      <c r="C144" s="113" t="s">
        <v>232</v>
      </c>
      <c r="D144" s="113" t="s">
        <v>130</v>
      </c>
      <c r="E144" s="114" t="s">
        <v>233</v>
      </c>
      <c r="F144" s="202" t="s">
        <v>234</v>
      </c>
      <c r="G144" s="203"/>
      <c r="H144" s="203"/>
      <c r="I144" s="203"/>
      <c r="J144" s="115" t="s">
        <v>212</v>
      </c>
      <c r="K144" s="116">
        <v>26.619</v>
      </c>
      <c r="L144" s="204">
        <v>0</v>
      </c>
      <c r="M144" s="203"/>
      <c r="N144" s="204">
        <f>ROUND($L$144*$K$144,2)</f>
        <v>0</v>
      </c>
      <c r="O144" s="203"/>
      <c r="P144" s="203"/>
      <c r="Q144" s="203"/>
      <c r="R144" s="20"/>
      <c r="T144" s="117"/>
      <c r="U144" s="26" t="s">
        <v>43</v>
      </c>
      <c r="V144" s="118">
        <v>1.214</v>
      </c>
      <c r="W144" s="118">
        <f>$V$144*$K$144</f>
        <v>32.315466000000001</v>
      </c>
      <c r="X144" s="118">
        <v>1.7049999999999999E-2</v>
      </c>
      <c r="Y144" s="118">
        <f>$X$144*$K$144</f>
        <v>0.45385394999999995</v>
      </c>
      <c r="Z144" s="118">
        <v>0</v>
      </c>
      <c r="AA144" s="119">
        <f>$Z$144*$K$144</f>
        <v>0</v>
      </c>
      <c r="AR144" s="6" t="s">
        <v>128</v>
      </c>
      <c r="AT144" s="6" t="s">
        <v>130</v>
      </c>
      <c r="AU144" s="6" t="s">
        <v>97</v>
      </c>
      <c r="AY144" s="6" t="s">
        <v>129</v>
      </c>
      <c r="BE144" s="120">
        <f>IF($U$144="základní",$N$144,0)</f>
        <v>0</v>
      </c>
      <c r="BF144" s="120">
        <f>IF($U$144="snížená",$N$144,0)</f>
        <v>0</v>
      </c>
      <c r="BG144" s="120">
        <f>IF($U$144="zákl. přenesená",$N$144,0)</f>
        <v>0</v>
      </c>
      <c r="BH144" s="120">
        <f>IF($U$144="sníž. přenesená",$N$144,0)</f>
        <v>0</v>
      </c>
      <c r="BI144" s="120">
        <f>IF($U$144="nulová",$N$144,0)</f>
        <v>0</v>
      </c>
      <c r="BJ144" s="6" t="s">
        <v>19</v>
      </c>
      <c r="BK144" s="120">
        <f>ROUND($L$144*$K$144,2)</f>
        <v>0</v>
      </c>
      <c r="BL144" s="6" t="s">
        <v>128</v>
      </c>
      <c r="BM144" s="6" t="s">
        <v>235</v>
      </c>
    </row>
    <row r="145" spans="2:65" s="6" customFormat="1" ht="18.75" customHeight="1" x14ac:dyDescent="0.3">
      <c r="B145" s="124"/>
      <c r="E145" s="125"/>
      <c r="F145" s="210" t="s">
        <v>236</v>
      </c>
      <c r="G145" s="211"/>
      <c r="H145" s="211"/>
      <c r="I145" s="211"/>
      <c r="K145" s="126">
        <v>26.619</v>
      </c>
      <c r="R145" s="127"/>
      <c r="T145" s="128"/>
      <c r="AA145" s="129"/>
      <c r="AT145" s="125" t="s">
        <v>182</v>
      </c>
      <c r="AU145" s="125" t="s">
        <v>97</v>
      </c>
      <c r="AV145" s="125" t="s">
        <v>97</v>
      </c>
      <c r="AW145" s="125" t="s">
        <v>107</v>
      </c>
      <c r="AX145" s="125" t="s">
        <v>19</v>
      </c>
      <c r="AY145" s="125" t="s">
        <v>129</v>
      </c>
    </row>
    <row r="146" spans="2:65" s="6" customFormat="1" ht="27" customHeight="1" x14ac:dyDescent="0.3">
      <c r="B146" s="19"/>
      <c r="C146" s="113" t="s">
        <v>237</v>
      </c>
      <c r="D146" s="113" t="s">
        <v>130</v>
      </c>
      <c r="E146" s="114" t="s">
        <v>238</v>
      </c>
      <c r="F146" s="202" t="s">
        <v>239</v>
      </c>
      <c r="G146" s="203"/>
      <c r="H146" s="203"/>
      <c r="I146" s="203"/>
      <c r="J146" s="115" t="s">
        <v>212</v>
      </c>
      <c r="K146" s="116">
        <v>26.619</v>
      </c>
      <c r="L146" s="204">
        <v>0</v>
      </c>
      <c r="M146" s="203"/>
      <c r="N146" s="204">
        <f>ROUND($L$146*$K$146,2)</f>
        <v>0</v>
      </c>
      <c r="O146" s="203"/>
      <c r="P146" s="203"/>
      <c r="Q146" s="203"/>
      <c r="R146" s="20"/>
      <c r="T146" s="117"/>
      <c r="U146" s="26" t="s">
        <v>43</v>
      </c>
      <c r="V146" s="118">
        <v>7.5220000000000002</v>
      </c>
      <c r="W146" s="118">
        <f>$V$146*$K$146</f>
        <v>200.22811799999999</v>
      </c>
      <c r="X146" s="118">
        <v>0</v>
      </c>
      <c r="Y146" s="118">
        <f>$X$146*$K$146</f>
        <v>0</v>
      </c>
      <c r="Z146" s="118">
        <v>0</v>
      </c>
      <c r="AA146" s="119">
        <f>$Z$146*$K$146</f>
        <v>0</v>
      </c>
      <c r="AR146" s="6" t="s">
        <v>128</v>
      </c>
      <c r="AT146" s="6" t="s">
        <v>130</v>
      </c>
      <c r="AU146" s="6" t="s">
        <v>97</v>
      </c>
      <c r="AY146" s="6" t="s">
        <v>129</v>
      </c>
      <c r="BE146" s="120">
        <f>IF($U$146="základní",$N$146,0)</f>
        <v>0</v>
      </c>
      <c r="BF146" s="120">
        <f>IF($U$146="snížená",$N$146,0)</f>
        <v>0</v>
      </c>
      <c r="BG146" s="120">
        <f>IF($U$146="zákl. přenesená",$N$146,0)</f>
        <v>0</v>
      </c>
      <c r="BH146" s="120">
        <f>IF($U$146="sníž. přenesená",$N$146,0)</f>
        <v>0</v>
      </c>
      <c r="BI146" s="120">
        <f>IF($U$146="nulová",$N$146,0)</f>
        <v>0</v>
      </c>
      <c r="BJ146" s="6" t="s">
        <v>19</v>
      </c>
      <c r="BK146" s="120">
        <f>ROUND($L$146*$K$146,2)</f>
        <v>0</v>
      </c>
      <c r="BL146" s="6" t="s">
        <v>128</v>
      </c>
      <c r="BM146" s="6" t="s">
        <v>240</v>
      </c>
    </row>
    <row r="147" spans="2:65" s="6" customFormat="1" ht="18.75" customHeight="1" x14ac:dyDescent="0.3">
      <c r="B147" s="124"/>
      <c r="E147" s="125"/>
      <c r="F147" s="210" t="s">
        <v>231</v>
      </c>
      <c r="G147" s="211"/>
      <c r="H147" s="211"/>
      <c r="I147" s="211"/>
      <c r="K147" s="126">
        <v>26.619</v>
      </c>
      <c r="R147" s="127"/>
      <c r="T147" s="128"/>
      <c r="AA147" s="129"/>
      <c r="AT147" s="125" t="s">
        <v>182</v>
      </c>
      <c r="AU147" s="125" t="s">
        <v>97</v>
      </c>
      <c r="AV147" s="125" t="s">
        <v>97</v>
      </c>
      <c r="AW147" s="125" t="s">
        <v>107</v>
      </c>
      <c r="AX147" s="125" t="s">
        <v>19</v>
      </c>
      <c r="AY147" s="125" t="s">
        <v>129</v>
      </c>
    </row>
    <row r="148" spans="2:65" s="6" customFormat="1" ht="27" customHeight="1" x14ac:dyDescent="0.3">
      <c r="B148" s="19"/>
      <c r="C148" s="113" t="s">
        <v>241</v>
      </c>
      <c r="D148" s="113" t="s">
        <v>130</v>
      </c>
      <c r="E148" s="114" t="s">
        <v>242</v>
      </c>
      <c r="F148" s="202" t="s">
        <v>243</v>
      </c>
      <c r="G148" s="203"/>
      <c r="H148" s="203"/>
      <c r="I148" s="203"/>
      <c r="J148" s="115" t="s">
        <v>179</v>
      </c>
      <c r="K148" s="116">
        <v>1458.7</v>
      </c>
      <c r="L148" s="204">
        <v>0</v>
      </c>
      <c r="M148" s="203"/>
      <c r="N148" s="204">
        <f>ROUND($L$148*$K$148,2)</f>
        <v>0</v>
      </c>
      <c r="O148" s="203"/>
      <c r="P148" s="203"/>
      <c r="Q148" s="203"/>
      <c r="R148" s="20"/>
      <c r="T148" s="117"/>
      <c r="U148" s="26" t="s">
        <v>43</v>
      </c>
      <c r="V148" s="118">
        <v>0.47899999999999998</v>
      </c>
      <c r="W148" s="118">
        <f>$V$148*$K$148</f>
        <v>698.71730000000002</v>
      </c>
      <c r="X148" s="118">
        <v>8.4999999999999995E-4</v>
      </c>
      <c r="Y148" s="118">
        <f>$X$148*$K$148</f>
        <v>1.239895</v>
      </c>
      <c r="Z148" s="118">
        <v>0</v>
      </c>
      <c r="AA148" s="119">
        <f>$Z$148*$K$148</f>
        <v>0</v>
      </c>
      <c r="AR148" s="6" t="s">
        <v>128</v>
      </c>
      <c r="AT148" s="6" t="s">
        <v>130</v>
      </c>
      <c r="AU148" s="6" t="s">
        <v>97</v>
      </c>
      <c r="AY148" s="6" t="s">
        <v>129</v>
      </c>
      <c r="BE148" s="120">
        <f>IF($U$148="základní",$N$148,0)</f>
        <v>0</v>
      </c>
      <c r="BF148" s="120">
        <f>IF($U$148="snížená",$N$148,0)</f>
        <v>0</v>
      </c>
      <c r="BG148" s="120">
        <f>IF($U$148="zákl. přenesená",$N$148,0)</f>
        <v>0</v>
      </c>
      <c r="BH148" s="120">
        <f>IF($U$148="sníž. přenesená",$N$148,0)</f>
        <v>0</v>
      </c>
      <c r="BI148" s="120">
        <f>IF($U$148="nulová",$N$148,0)</f>
        <v>0</v>
      </c>
      <c r="BJ148" s="6" t="s">
        <v>19</v>
      </c>
      <c r="BK148" s="120">
        <f>ROUND($L$148*$K$148,2)</f>
        <v>0</v>
      </c>
      <c r="BL148" s="6" t="s">
        <v>128</v>
      </c>
      <c r="BM148" s="6" t="s">
        <v>244</v>
      </c>
    </row>
    <row r="149" spans="2:65" s="6" customFormat="1" ht="18.75" customHeight="1" x14ac:dyDescent="0.3">
      <c r="B149" s="124"/>
      <c r="E149" s="125"/>
      <c r="F149" s="210" t="s">
        <v>245</v>
      </c>
      <c r="G149" s="211"/>
      <c r="H149" s="211"/>
      <c r="I149" s="211"/>
      <c r="K149" s="126">
        <v>1458.7</v>
      </c>
      <c r="R149" s="127"/>
      <c r="T149" s="128"/>
      <c r="AA149" s="129"/>
      <c r="AT149" s="125" t="s">
        <v>182</v>
      </c>
      <c r="AU149" s="125" t="s">
        <v>97</v>
      </c>
      <c r="AV149" s="125" t="s">
        <v>97</v>
      </c>
      <c r="AW149" s="125" t="s">
        <v>107</v>
      </c>
      <c r="AX149" s="125" t="s">
        <v>19</v>
      </c>
      <c r="AY149" s="125" t="s">
        <v>129</v>
      </c>
    </row>
    <row r="150" spans="2:65" s="6" customFormat="1" ht="27" customHeight="1" x14ac:dyDescent="0.3">
      <c r="B150" s="19"/>
      <c r="C150" s="113" t="s">
        <v>8</v>
      </c>
      <c r="D150" s="113" t="s">
        <v>130</v>
      </c>
      <c r="E150" s="114" t="s">
        <v>246</v>
      </c>
      <c r="F150" s="202" t="s">
        <v>247</v>
      </c>
      <c r="G150" s="203"/>
      <c r="H150" s="203"/>
      <c r="I150" s="203"/>
      <c r="J150" s="115" t="s">
        <v>179</v>
      </c>
      <c r="K150" s="116">
        <v>1458.7</v>
      </c>
      <c r="L150" s="204">
        <v>0</v>
      </c>
      <c r="M150" s="203"/>
      <c r="N150" s="204">
        <f>ROUND($L$150*$K$150,2)</f>
        <v>0</v>
      </c>
      <c r="O150" s="203"/>
      <c r="P150" s="203"/>
      <c r="Q150" s="203"/>
      <c r="R150" s="20"/>
      <c r="T150" s="117"/>
      <c r="U150" s="26" t="s">
        <v>43</v>
      </c>
      <c r="V150" s="118">
        <v>0.32700000000000001</v>
      </c>
      <c r="W150" s="118">
        <f>$V$150*$K$150</f>
        <v>476.99490000000003</v>
      </c>
      <c r="X150" s="118">
        <v>0</v>
      </c>
      <c r="Y150" s="118">
        <f>$X$150*$K$150</f>
        <v>0</v>
      </c>
      <c r="Z150" s="118">
        <v>0</v>
      </c>
      <c r="AA150" s="119">
        <f>$Z$150*$K$150</f>
        <v>0</v>
      </c>
      <c r="AR150" s="6" t="s">
        <v>128</v>
      </c>
      <c r="AT150" s="6" t="s">
        <v>130</v>
      </c>
      <c r="AU150" s="6" t="s">
        <v>97</v>
      </c>
      <c r="AY150" s="6" t="s">
        <v>129</v>
      </c>
      <c r="BE150" s="120">
        <f>IF($U$150="základní",$N$150,0)</f>
        <v>0</v>
      </c>
      <c r="BF150" s="120">
        <f>IF($U$150="snížená",$N$150,0)</f>
        <v>0</v>
      </c>
      <c r="BG150" s="120">
        <f>IF($U$150="zákl. přenesená",$N$150,0)</f>
        <v>0</v>
      </c>
      <c r="BH150" s="120">
        <f>IF($U$150="sníž. přenesená",$N$150,0)</f>
        <v>0</v>
      </c>
      <c r="BI150" s="120">
        <f>IF($U$150="nulová",$N$150,0)</f>
        <v>0</v>
      </c>
      <c r="BJ150" s="6" t="s">
        <v>19</v>
      </c>
      <c r="BK150" s="120">
        <f>ROUND($L$150*$K$150,2)</f>
        <v>0</v>
      </c>
      <c r="BL150" s="6" t="s">
        <v>128</v>
      </c>
      <c r="BM150" s="6" t="s">
        <v>248</v>
      </c>
    </row>
    <row r="151" spans="2:65" s="6" customFormat="1" ht="27" customHeight="1" x14ac:dyDescent="0.3">
      <c r="B151" s="19"/>
      <c r="C151" s="113" t="s">
        <v>249</v>
      </c>
      <c r="D151" s="113" t="s">
        <v>130</v>
      </c>
      <c r="E151" s="114" t="s">
        <v>250</v>
      </c>
      <c r="F151" s="202" t="s">
        <v>251</v>
      </c>
      <c r="G151" s="203"/>
      <c r="H151" s="203"/>
      <c r="I151" s="203"/>
      <c r="J151" s="115" t="s">
        <v>212</v>
      </c>
      <c r="K151" s="116">
        <v>532.375</v>
      </c>
      <c r="L151" s="204">
        <v>0</v>
      </c>
      <c r="M151" s="203"/>
      <c r="N151" s="204">
        <f>ROUND($L$151*$K$151,2)</f>
        <v>0</v>
      </c>
      <c r="O151" s="203"/>
      <c r="P151" s="203"/>
      <c r="Q151" s="203"/>
      <c r="R151" s="20"/>
      <c r="T151" s="117"/>
      <c r="U151" s="26" t="s">
        <v>43</v>
      </c>
      <c r="V151" s="118">
        <v>0.05</v>
      </c>
      <c r="W151" s="118">
        <f>$V$151*$K$151</f>
        <v>26.618750000000002</v>
      </c>
      <c r="X151" s="118">
        <v>0</v>
      </c>
      <c r="Y151" s="118">
        <f>$X$151*$K$151</f>
        <v>0</v>
      </c>
      <c r="Z151" s="118">
        <v>0</v>
      </c>
      <c r="AA151" s="119">
        <f>$Z$151*$K$151</f>
        <v>0</v>
      </c>
      <c r="AR151" s="6" t="s">
        <v>128</v>
      </c>
      <c r="AT151" s="6" t="s">
        <v>130</v>
      </c>
      <c r="AU151" s="6" t="s">
        <v>97</v>
      </c>
      <c r="AY151" s="6" t="s">
        <v>129</v>
      </c>
      <c r="BE151" s="120">
        <f>IF($U$151="základní",$N$151,0)</f>
        <v>0</v>
      </c>
      <c r="BF151" s="120">
        <f>IF($U$151="snížená",$N$151,0)</f>
        <v>0</v>
      </c>
      <c r="BG151" s="120">
        <f>IF($U$151="zákl. přenesená",$N$151,0)</f>
        <v>0</v>
      </c>
      <c r="BH151" s="120">
        <f>IF($U$151="sníž. přenesená",$N$151,0)</f>
        <v>0</v>
      </c>
      <c r="BI151" s="120">
        <f>IF($U$151="nulová",$N$151,0)</f>
        <v>0</v>
      </c>
      <c r="BJ151" s="6" t="s">
        <v>19</v>
      </c>
      <c r="BK151" s="120">
        <f>ROUND($L$151*$K$151,2)</f>
        <v>0</v>
      </c>
      <c r="BL151" s="6" t="s">
        <v>128</v>
      </c>
      <c r="BM151" s="6" t="s">
        <v>252</v>
      </c>
    </row>
    <row r="152" spans="2:65" s="6" customFormat="1" ht="18.75" customHeight="1" x14ac:dyDescent="0.3">
      <c r="B152" s="124"/>
      <c r="E152" s="125"/>
      <c r="F152" s="210" t="s">
        <v>253</v>
      </c>
      <c r="G152" s="211"/>
      <c r="H152" s="211"/>
      <c r="I152" s="211"/>
      <c r="K152" s="126">
        <v>532.375</v>
      </c>
      <c r="R152" s="127"/>
      <c r="T152" s="128"/>
      <c r="AA152" s="129"/>
      <c r="AT152" s="125" t="s">
        <v>182</v>
      </c>
      <c r="AU152" s="125" t="s">
        <v>97</v>
      </c>
      <c r="AV152" s="125" t="s">
        <v>97</v>
      </c>
      <c r="AW152" s="125" t="s">
        <v>107</v>
      </c>
      <c r="AX152" s="125" t="s">
        <v>19</v>
      </c>
      <c r="AY152" s="125" t="s">
        <v>129</v>
      </c>
    </row>
    <row r="153" spans="2:65" s="6" customFormat="1" ht="27" customHeight="1" x14ac:dyDescent="0.3">
      <c r="B153" s="19"/>
      <c r="C153" s="113" t="s">
        <v>254</v>
      </c>
      <c r="D153" s="113" t="s">
        <v>130</v>
      </c>
      <c r="E153" s="114" t="s">
        <v>255</v>
      </c>
      <c r="F153" s="202" t="s">
        <v>256</v>
      </c>
      <c r="G153" s="203"/>
      <c r="H153" s="203"/>
      <c r="I153" s="203"/>
      <c r="J153" s="115" t="s">
        <v>212</v>
      </c>
      <c r="K153" s="116">
        <v>532.375</v>
      </c>
      <c r="L153" s="204">
        <v>0</v>
      </c>
      <c r="M153" s="203"/>
      <c r="N153" s="204">
        <f>ROUND($L$153*$K$153,2)</f>
        <v>0</v>
      </c>
      <c r="O153" s="203"/>
      <c r="P153" s="203"/>
      <c r="Q153" s="203"/>
      <c r="R153" s="20"/>
      <c r="T153" s="117"/>
      <c r="U153" s="26" t="s">
        <v>43</v>
      </c>
      <c r="V153" s="118">
        <v>0</v>
      </c>
      <c r="W153" s="118">
        <f>$V$153*$K$153</f>
        <v>0</v>
      </c>
      <c r="X153" s="118">
        <v>0</v>
      </c>
      <c r="Y153" s="118">
        <f>$X$153*$K$153</f>
        <v>0</v>
      </c>
      <c r="Z153" s="118">
        <v>0</v>
      </c>
      <c r="AA153" s="119">
        <f>$Z$153*$K$153</f>
        <v>0</v>
      </c>
      <c r="AR153" s="6" t="s">
        <v>128</v>
      </c>
      <c r="AT153" s="6" t="s">
        <v>130</v>
      </c>
      <c r="AU153" s="6" t="s">
        <v>97</v>
      </c>
      <c r="AY153" s="6" t="s">
        <v>129</v>
      </c>
      <c r="BE153" s="120">
        <f>IF($U$153="základní",$N$153,0)</f>
        <v>0</v>
      </c>
      <c r="BF153" s="120">
        <f>IF($U$153="snížená",$N$153,0)</f>
        <v>0</v>
      </c>
      <c r="BG153" s="120">
        <f>IF($U$153="zákl. přenesená",$N$153,0)</f>
        <v>0</v>
      </c>
      <c r="BH153" s="120">
        <f>IF($U$153="sníž. přenesená",$N$153,0)</f>
        <v>0</v>
      </c>
      <c r="BI153" s="120">
        <f>IF($U$153="nulová",$N$153,0)</f>
        <v>0</v>
      </c>
      <c r="BJ153" s="6" t="s">
        <v>19</v>
      </c>
      <c r="BK153" s="120">
        <f>ROUND($L$153*$K$153,2)</f>
        <v>0</v>
      </c>
      <c r="BL153" s="6" t="s">
        <v>128</v>
      </c>
      <c r="BM153" s="6" t="s">
        <v>257</v>
      </c>
    </row>
    <row r="154" spans="2:65" s="6" customFormat="1" ht="32.25" customHeight="1" x14ac:dyDescent="0.3">
      <c r="B154" s="124"/>
      <c r="E154" s="125" t="s">
        <v>166</v>
      </c>
      <c r="F154" s="210" t="s">
        <v>258</v>
      </c>
      <c r="G154" s="211"/>
      <c r="H154" s="211"/>
      <c r="I154" s="211"/>
      <c r="K154" s="126">
        <v>532.375</v>
      </c>
      <c r="R154" s="127"/>
      <c r="T154" s="128"/>
      <c r="AA154" s="129"/>
      <c r="AT154" s="125" t="s">
        <v>182</v>
      </c>
      <c r="AU154" s="125" t="s">
        <v>97</v>
      </c>
      <c r="AV154" s="125" t="s">
        <v>97</v>
      </c>
      <c r="AW154" s="125" t="s">
        <v>107</v>
      </c>
      <c r="AX154" s="125" t="s">
        <v>19</v>
      </c>
      <c r="AY154" s="125" t="s">
        <v>129</v>
      </c>
    </row>
    <row r="155" spans="2:65" s="6" customFormat="1" ht="27" customHeight="1" x14ac:dyDescent="0.3">
      <c r="B155" s="19"/>
      <c r="C155" s="113" t="s">
        <v>259</v>
      </c>
      <c r="D155" s="113" t="s">
        <v>130</v>
      </c>
      <c r="E155" s="114" t="s">
        <v>260</v>
      </c>
      <c r="F155" s="202" t="s">
        <v>261</v>
      </c>
      <c r="G155" s="203"/>
      <c r="H155" s="203"/>
      <c r="I155" s="203"/>
      <c r="J155" s="115" t="s">
        <v>212</v>
      </c>
      <c r="K155" s="116">
        <v>2661.875</v>
      </c>
      <c r="L155" s="204">
        <v>0</v>
      </c>
      <c r="M155" s="203"/>
      <c r="N155" s="204">
        <f>ROUND($L$155*$K$155,2)</f>
        <v>0</v>
      </c>
      <c r="O155" s="203"/>
      <c r="P155" s="203"/>
      <c r="Q155" s="203"/>
      <c r="R155" s="20"/>
      <c r="T155" s="117"/>
      <c r="U155" s="26" t="s">
        <v>43</v>
      </c>
      <c r="V155" s="118">
        <v>0</v>
      </c>
      <c r="W155" s="118">
        <f>$V$155*$K$155</f>
        <v>0</v>
      </c>
      <c r="X155" s="118">
        <v>0</v>
      </c>
      <c r="Y155" s="118">
        <f>$X$155*$K$155</f>
        <v>0</v>
      </c>
      <c r="Z155" s="118">
        <v>0</v>
      </c>
      <c r="AA155" s="119">
        <f>$Z$155*$K$155</f>
        <v>0</v>
      </c>
      <c r="AR155" s="6" t="s">
        <v>128</v>
      </c>
      <c r="AT155" s="6" t="s">
        <v>130</v>
      </c>
      <c r="AU155" s="6" t="s">
        <v>97</v>
      </c>
      <c r="AY155" s="6" t="s">
        <v>129</v>
      </c>
      <c r="BE155" s="120">
        <f>IF($U$155="základní",$N$155,0)</f>
        <v>0</v>
      </c>
      <c r="BF155" s="120">
        <f>IF($U$155="snížená",$N$155,0)</f>
        <v>0</v>
      </c>
      <c r="BG155" s="120">
        <f>IF($U$155="zákl. přenesená",$N$155,0)</f>
        <v>0</v>
      </c>
      <c r="BH155" s="120">
        <f>IF($U$155="sníž. přenesená",$N$155,0)</f>
        <v>0</v>
      </c>
      <c r="BI155" s="120">
        <f>IF($U$155="nulová",$N$155,0)</f>
        <v>0</v>
      </c>
      <c r="BJ155" s="6" t="s">
        <v>19</v>
      </c>
      <c r="BK155" s="120">
        <f>ROUND($L$155*$K$155,2)</f>
        <v>0</v>
      </c>
      <c r="BL155" s="6" t="s">
        <v>128</v>
      </c>
      <c r="BM155" s="6" t="s">
        <v>262</v>
      </c>
    </row>
    <row r="156" spans="2:65" s="6" customFormat="1" ht="18.75" customHeight="1" x14ac:dyDescent="0.3">
      <c r="B156" s="124"/>
      <c r="E156" s="125"/>
      <c r="F156" s="210" t="s">
        <v>263</v>
      </c>
      <c r="G156" s="211"/>
      <c r="H156" s="211"/>
      <c r="I156" s="211"/>
      <c r="K156" s="126">
        <v>2661.875</v>
      </c>
      <c r="R156" s="127"/>
      <c r="T156" s="128"/>
      <c r="AA156" s="129"/>
      <c r="AT156" s="125" t="s">
        <v>182</v>
      </c>
      <c r="AU156" s="125" t="s">
        <v>97</v>
      </c>
      <c r="AV156" s="125" t="s">
        <v>97</v>
      </c>
      <c r="AW156" s="125" t="s">
        <v>107</v>
      </c>
      <c r="AX156" s="125" t="s">
        <v>19</v>
      </c>
      <c r="AY156" s="125" t="s">
        <v>129</v>
      </c>
    </row>
    <row r="157" spans="2:65" s="6" customFormat="1" ht="27" customHeight="1" x14ac:dyDescent="0.3">
      <c r="B157" s="19"/>
      <c r="C157" s="113" t="s">
        <v>264</v>
      </c>
      <c r="D157" s="113" t="s">
        <v>130</v>
      </c>
      <c r="E157" s="114" t="s">
        <v>265</v>
      </c>
      <c r="F157" s="202" t="s">
        <v>266</v>
      </c>
      <c r="G157" s="203"/>
      <c r="H157" s="203"/>
      <c r="I157" s="203"/>
      <c r="J157" s="115" t="s">
        <v>212</v>
      </c>
      <c r="K157" s="116">
        <v>452.51900000000001</v>
      </c>
      <c r="L157" s="204">
        <v>0</v>
      </c>
      <c r="M157" s="203"/>
      <c r="N157" s="204">
        <f>ROUND($L$157*$K$157,2)</f>
        <v>0</v>
      </c>
      <c r="O157" s="203"/>
      <c r="P157" s="203"/>
      <c r="Q157" s="203"/>
      <c r="R157" s="20"/>
      <c r="T157" s="117"/>
      <c r="U157" s="26" t="s">
        <v>43</v>
      </c>
      <c r="V157" s="118">
        <v>0</v>
      </c>
      <c r="W157" s="118">
        <f>$V$157*$K$157</f>
        <v>0</v>
      </c>
      <c r="X157" s="118">
        <v>0</v>
      </c>
      <c r="Y157" s="118">
        <f>$X$157*$K$157</f>
        <v>0</v>
      </c>
      <c r="Z157" s="118">
        <v>0</v>
      </c>
      <c r="AA157" s="119">
        <f>$Z$157*$K$157</f>
        <v>0</v>
      </c>
      <c r="AR157" s="6" t="s">
        <v>128</v>
      </c>
      <c r="AT157" s="6" t="s">
        <v>130</v>
      </c>
      <c r="AU157" s="6" t="s">
        <v>97</v>
      </c>
      <c r="AY157" s="6" t="s">
        <v>129</v>
      </c>
      <c r="BE157" s="120">
        <f>IF($U$157="základní",$N$157,0)</f>
        <v>0</v>
      </c>
      <c r="BF157" s="120">
        <f>IF($U$157="snížená",$N$157,0)</f>
        <v>0</v>
      </c>
      <c r="BG157" s="120">
        <f>IF($U$157="zákl. přenesená",$N$157,0)</f>
        <v>0</v>
      </c>
      <c r="BH157" s="120">
        <f>IF($U$157="sníž. přenesená",$N$157,0)</f>
        <v>0</v>
      </c>
      <c r="BI157" s="120">
        <f>IF($U$157="nulová",$N$157,0)</f>
        <v>0</v>
      </c>
      <c r="BJ157" s="6" t="s">
        <v>19</v>
      </c>
      <c r="BK157" s="120">
        <f>ROUND($L$157*$K$157,2)</f>
        <v>0</v>
      </c>
      <c r="BL157" s="6" t="s">
        <v>128</v>
      </c>
      <c r="BM157" s="6" t="s">
        <v>267</v>
      </c>
    </row>
    <row r="158" spans="2:65" s="6" customFormat="1" ht="18.75" customHeight="1" x14ac:dyDescent="0.3">
      <c r="B158" s="124"/>
      <c r="E158" s="125"/>
      <c r="F158" s="210" t="s">
        <v>268</v>
      </c>
      <c r="G158" s="211"/>
      <c r="H158" s="211"/>
      <c r="I158" s="211"/>
      <c r="K158" s="126">
        <v>452.51900000000001</v>
      </c>
      <c r="R158" s="127"/>
      <c r="T158" s="128"/>
      <c r="AA158" s="129"/>
      <c r="AT158" s="125" t="s">
        <v>182</v>
      </c>
      <c r="AU158" s="125" t="s">
        <v>97</v>
      </c>
      <c r="AV158" s="125" t="s">
        <v>97</v>
      </c>
      <c r="AW158" s="125" t="s">
        <v>107</v>
      </c>
      <c r="AX158" s="125" t="s">
        <v>19</v>
      </c>
      <c r="AY158" s="125" t="s">
        <v>129</v>
      </c>
    </row>
    <row r="159" spans="2:65" s="6" customFormat="1" ht="27" customHeight="1" x14ac:dyDescent="0.3">
      <c r="B159" s="19"/>
      <c r="C159" s="113" t="s">
        <v>269</v>
      </c>
      <c r="D159" s="113" t="s">
        <v>130</v>
      </c>
      <c r="E159" s="114" t="s">
        <v>270</v>
      </c>
      <c r="F159" s="202" t="s">
        <v>271</v>
      </c>
      <c r="G159" s="203"/>
      <c r="H159" s="203"/>
      <c r="I159" s="203"/>
      <c r="J159" s="115" t="s">
        <v>212</v>
      </c>
      <c r="K159" s="116">
        <v>79.855999999999995</v>
      </c>
      <c r="L159" s="204">
        <v>0</v>
      </c>
      <c r="M159" s="203"/>
      <c r="N159" s="204">
        <f>ROUND($L$159*$K$159,2)</f>
        <v>0</v>
      </c>
      <c r="O159" s="203"/>
      <c r="P159" s="203"/>
      <c r="Q159" s="203"/>
      <c r="R159" s="20"/>
      <c r="T159" s="117"/>
      <c r="U159" s="26" t="s">
        <v>43</v>
      </c>
      <c r="V159" s="118">
        <v>0.14199999999999999</v>
      </c>
      <c r="W159" s="118">
        <f>$V$159*$K$159</f>
        <v>11.339551999999998</v>
      </c>
      <c r="X159" s="118">
        <v>0</v>
      </c>
      <c r="Y159" s="118">
        <f>$X$159*$K$159</f>
        <v>0</v>
      </c>
      <c r="Z159" s="118">
        <v>0</v>
      </c>
      <c r="AA159" s="119">
        <f>$Z$159*$K$159</f>
        <v>0</v>
      </c>
      <c r="AR159" s="6" t="s">
        <v>128</v>
      </c>
      <c r="AT159" s="6" t="s">
        <v>130</v>
      </c>
      <c r="AU159" s="6" t="s">
        <v>97</v>
      </c>
      <c r="AY159" s="6" t="s">
        <v>129</v>
      </c>
      <c r="BE159" s="120">
        <f>IF($U$159="základní",$N$159,0)</f>
        <v>0</v>
      </c>
      <c r="BF159" s="120">
        <f>IF($U$159="snížená",$N$159,0)</f>
        <v>0</v>
      </c>
      <c r="BG159" s="120">
        <f>IF($U$159="zákl. přenesená",$N$159,0)</f>
        <v>0</v>
      </c>
      <c r="BH159" s="120">
        <f>IF($U$159="sníž. přenesená",$N$159,0)</f>
        <v>0</v>
      </c>
      <c r="BI159" s="120">
        <f>IF($U$159="nulová",$N$159,0)</f>
        <v>0</v>
      </c>
      <c r="BJ159" s="6" t="s">
        <v>19</v>
      </c>
      <c r="BK159" s="120">
        <f>ROUND($L$159*$K$159,2)</f>
        <v>0</v>
      </c>
      <c r="BL159" s="6" t="s">
        <v>128</v>
      </c>
      <c r="BM159" s="6" t="s">
        <v>272</v>
      </c>
    </row>
    <row r="160" spans="2:65" s="6" customFormat="1" ht="18.75" customHeight="1" x14ac:dyDescent="0.3">
      <c r="B160" s="124"/>
      <c r="E160" s="125"/>
      <c r="F160" s="210" t="s">
        <v>273</v>
      </c>
      <c r="G160" s="211"/>
      <c r="H160" s="211"/>
      <c r="I160" s="211"/>
      <c r="K160" s="126">
        <v>79.855999999999995</v>
      </c>
      <c r="R160" s="127"/>
      <c r="T160" s="128"/>
      <c r="AA160" s="129"/>
      <c r="AT160" s="125" t="s">
        <v>182</v>
      </c>
      <c r="AU160" s="125" t="s">
        <v>97</v>
      </c>
      <c r="AV160" s="125" t="s">
        <v>97</v>
      </c>
      <c r="AW160" s="125" t="s">
        <v>107</v>
      </c>
      <c r="AX160" s="125" t="s">
        <v>19</v>
      </c>
      <c r="AY160" s="125" t="s">
        <v>129</v>
      </c>
    </row>
    <row r="161" spans="2:65" s="6" customFormat="1" ht="15.75" customHeight="1" x14ac:dyDescent="0.3">
      <c r="B161" s="19"/>
      <c r="C161" s="113" t="s">
        <v>7</v>
      </c>
      <c r="D161" s="113" t="s">
        <v>130</v>
      </c>
      <c r="E161" s="114" t="s">
        <v>274</v>
      </c>
      <c r="F161" s="202" t="s">
        <v>275</v>
      </c>
      <c r="G161" s="203"/>
      <c r="H161" s="203"/>
      <c r="I161" s="203"/>
      <c r="J161" s="115" t="s">
        <v>212</v>
      </c>
      <c r="K161" s="116">
        <v>532.375</v>
      </c>
      <c r="L161" s="204">
        <v>0</v>
      </c>
      <c r="M161" s="203"/>
      <c r="N161" s="204">
        <f>ROUND($L$161*$K$161,2)</f>
        <v>0</v>
      </c>
      <c r="O161" s="203"/>
      <c r="P161" s="203"/>
      <c r="Q161" s="203"/>
      <c r="R161" s="20"/>
      <c r="T161" s="117"/>
      <c r="U161" s="26" t="s">
        <v>43</v>
      </c>
      <c r="V161" s="118">
        <v>0</v>
      </c>
      <c r="W161" s="118">
        <f>$V$161*$K$161</f>
        <v>0</v>
      </c>
      <c r="X161" s="118">
        <v>0</v>
      </c>
      <c r="Y161" s="118">
        <f>$X$161*$K$161</f>
        <v>0</v>
      </c>
      <c r="Z161" s="118">
        <v>0</v>
      </c>
      <c r="AA161" s="119">
        <f>$Z$161*$K$161</f>
        <v>0</v>
      </c>
      <c r="AR161" s="6" t="s">
        <v>128</v>
      </c>
      <c r="AT161" s="6" t="s">
        <v>130</v>
      </c>
      <c r="AU161" s="6" t="s">
        <v>97</v>
      </c>
      <c r="AY161" s="6" t="s">
        <v>129</v>
      </c>
      <c r="BE161" s="120">
        <f>IF($U$161="základní",$N$161,0)</f>
        <v>0</v>
      </c>
      <c r="BF161" s="120">
        <f>IF($U$161="snížená",$N$161,0)</f>
        <v>0</v>
      </c>
      <c r="BG161" s="120">
        <f>IF($U$161="zákl. přenesená",$N$161,0)</f>
        <v>0</v>
      </c>
      <c r="BH161" s="120">
        <f>IF($U$161="sníž. přenesená",$N$161,0)</f>
        <v>0</v>
      </c>
      <c r="BI161" s="120">
        <f>IF($U$161="nulová",$N$161,0)</f>
        <v>0</v>
      </c>
      <c r="BJ161" s="6" t="s">
        <v>19</v>
      </c>
      <c r="BK161" s="120">
        <f>ROUND($L$161*$K$161,2)</f>
        <v>0</v>
      </c>
      <c r="BL161" s="6" t="s">
        <v>128</v>
      </c>
      <c r="BM161" s="6" t="s">
        <v>276</v>
      </c>
    </row>
    <row r="162" spans="2:65" s="6" customFormat="1" ht="18.75" customHeight="1" x14ac:dyDescent="0.3">
      <c r="B162" s="124"/>
      <c r="E162" s="125"/>
      <c r="F162" s="210" t="s">
        <v>166</v>
      </c>
      <c r="G162" s="211"/>
      <c r="H162" s="211"/>
      <c r="I162" s="211"/>
      <c r="K162" s="126">
        <v>532.375</v>
      </c>
      <c r="R162" s="127"/>
      <c r="T162" s="128"/>
      <c r="AA162" s="129"/>
      <c r="AT162" s="125" t="s">
        <v>182</v>
      </c>
      <c r="AU162" s="125" t="s">
        <v>97</v>
      </c>
      <c r="AV162" s="125" t="s">
        <v>97</v>
      </c>
      <c r="AW162" s="125" t="s">
        <v>107</v>
      </c>
      <c r="AX162" s="125" t="s">
        <v>19</v>
      </c>
      <c r="AY162" s="125" t="s">
        <v>129</v>
      </c>
    </row>
    <row r="163" spans="2:65" s="6" customFormat="1" ht="27" customHeight="1" x14ac:dyDescent="0.3">
      <c r="B163" s="19"/>
      <c r="C163" s="113" t="s">
        <v>277</v>
      </c>
      <c r="D163" s="113" t="s">
        <v>130</v>
      </c>
      <c r="E163" s="114" t="s">
        <v>278</v>
      </c>
      <c r="F163" s="202" t="s">
        <v>279</v>
      </c>
      <c r="G163" s="203"/>
      <c r="H163" s="203"/>
      <c r="I163" s="203"/>
      <c r="J163" s="115" t="s">
        <v>212</v>
      </c>
      <c r="K163" s="116">
        <v>532.375</v>
      </c>
      <c r="L163" s="204">
        <v>0</v>
      </c>
      <c r="M163" s="203"/>
      <c r="N163" s="204">
        <f>ROUND($L$163*$K$163,2)</f>
        <v>0</v>
      </c>
      <c r="O163" s="203"/>
      <c r="P163" s="203"/>
      <c r="Q163" s="203"/>
      <c r="R163" s="20"/>
      <c r="T163" s="117"/>
      <c r="U163" s="26" t="s">
        <v>43</v>
      </c>
      <c r="V163" s="118">
        <v>0</v>
      </c>
      <c r="W163" s="118">
        <f>$V$163*$K$163</f>
        <v>0</v>
      </c>
      <c r="X163" s="118">
        <v>0</v>
      </c>
      <c r="Y163" s="118">
        <f>$X$163*$K$163</f>
        <v>0</v>
      </c>
      <c r="Z163" s="118">
        <v>0</v>
      </c>
      <c r="AA163" s="119">
        <f>$Z$163*$K$163</f>
        <v>0</v>
      </c>
      <c r="AR163" s="6" t="s">
        <v>128</v>
      </c>
      <c r="AT163" s="6" t="s">
        <v>130</v>
      </c>
      <c r="AU163" s="6" t="s">
        <v>97</v>
      </c>
      <c r="AY163" s="6" t="s">
        <v>129</v>
      </c>
      <c r="BE163" s="120">
        <f>IF($U$163="základní",$N$163,0)</f>
        <v>0</v>
      </c>
      <c r="BF163" s="120">
        <f>IF($U$163="snížená",$N$163,0)</f>
        <v>0</v>
      </c>
      <c r="BG163" s="120">
        <f>IF($U$163="zákl. přenesená",$N$163,0)</f>
        <v>0</v>
      </c>
      <c r="BH163" s="120">
        <f>IF($U$163="sníž. přenesená",$N$163,0)</f>
        <v>0</v>
      </c>
      <c r="BI163" s="120">
        <f>IF($U$163="nulová",$N$163,0)</f>
        <v>0</v>
      </c>
      <c r="BJ163" s="6" t="s">
        <v>19</v>
      </c>
      <c r="BK163" s="120">
        <f>ROUND($L$163*$K$163,2)</f>
        <v>0</v>
      </c>
      <c r="BL163" s="6" t="s">
        <v>128</v>
      </c>
      <c r="BM163" s="6" t="s">
        <v>280</v>
      </c>
    </row>
    <row r="164" spans="2:65" s="6" customFormat="1" ht="18.75" customHeight="1" x14ac:dyDescent="0.3">
      <c r="B164" s="124"/>
      <c r="E164" s="125"/>
      <c r="F164" s="210" t="s">
        <v>166</v>
      </c>
      <c r="G164" s="211"/>
      <c r="H164" s="211"/>
      <c r="I164" s="211"/>
      <c r="K164" s="126">
        <v>532.375</v>
      </c>
      <c r="R164" s="127"/>
      <c r="T164" s="128"/>
      <c r="AA164" s="129"/>
      <c r="AT164" s="125" t="s">
        <v>182</v>
      </c>
      <c r="AU164" s="125" t="s">
        <v>97</v>
      </c>
      <c r="AV164" s="125" t="s">
        <v>97</v>
      </c>
      <c r="AW164" s="125" t="s">
        <v>107</v>
      </c>
      <c r="AX164" s="125" t="s">
        <v>19</v>
      </c>
      <c r="AY164" s="125" t="s">
        <v>129</v>
      </c>
    </row>
    <row r="165" spans="2:65" s="6" customFormat="1" ht="27" customHeight="1" x14ac:dyDescent="0.3">
      <c r="B165" s="19"/>
      <c r="C165" s="113" t="s">
        <v>281</v>
      </c>
      <c r="D165" s="113" t="s">
        <v>130</v>
      </c>
      <c r="E165" s="114" t="s">
        <v>282</v>
      </c>
      <c r="F165" s="202" t="s">
        <v>283</v>
      </c>
      <c r="G165" s="203"/>
      <c r="H165" s="203"/>
      <c r="I165" s="203"/>
      <c r="J165" s="115" t="s">
        <v>212</v>
      </c>
      <c r="K165" s="116">
        <v>329.339</v>
      </c>
      <c r="L165" s="204">
        <v>0</v>
      </c>
      <c r="M165" s="203"/>
      <c r="N165" s="204">
        <f>ROUND($L$165*$K$165,2)</f>
        <v>0</v>
      </c>
      <c r="O165" s="203"/>
      <c r="P165" s="203"/>
      <c r="Q165" s="203"/>
      <c r="R165" s="20"/>
      <c r="T165" s="117"/>
      <c r="U165" s="26" t="s">
        <v>43</v>
      </c>
      <c r="V165" s="118">
        <v>0</v>
      </c>
      <c r="W165" s="118">
        <f>$V$165*$K$165</f>
        <v>0</v>
      </c>
      <c r="X165" s="118">
        <v>0</v>
      </c>
      <c r="Y165" s="118">
        <f>$X$165*$K$165</f>
        <v>0</v>
      </c>
      <c r="Z165" s="118">
        <v>0</v>
      </c>
      <c r="AA165" s="119">
        <f>$Z$165*$K$165</f>
        <v>0</v>
      </c>
      <c r="AR165" s="6" t="s">
        <v>128</v>
      </c>
      <c r="AT165" s="6" t="s">
        <v>130</v>
      </c>
      <c r="AU165" s="6" t="s">
        <v>97</v>
      </c>
      <c r="AY165" s="6" t="s">
        <v>129</v>
      </c>
      <c r="BE165" s="120">
        <f>IF($U$165="základní",$N$165,0)</f>
        <v>0</v>
      </c>
      <c r="BF165" s="120">
        <f>IF($U$165="snížená",$N$165,0)</f>
        <v>0</v>
      </c>
      <c r="BG165" s="120">
        <f>IF($U$165="zákl. přenesená",$N$165,0)</f>
        <v>0</v>
      </c>
      <c r="BH165" s="120">
        <f>IF($U$165="sníž. přenesená",$N$165,0)</f>
        <v>0</v>
      </c>
      <c r="BI165" s="120">
        <f>IF($U$165="nulová",$N$165,0)</f>
        <v>0</v>
      </c>
      <c r="BJ165" s="6" t="s">
        <v>19</v>
      </c>
      <c r="BK165" s="120">
        <f>ROUND($L$165*$K$165,2)</f>
        <v>0</v>
      </c>
      <c r="BL165" s="6" t="s">
        <v>128</v>
      </c>
      <c r="BM165" s="6" t="s">
        <v>284</v>
      </c>
    </row>
    <row r="166" spans="2:65" s="6" customFormat="1" ht="18.75" customHeight="1" x14ac:dyDescent="0.3">
      <c r="B166" s="130"/>
      <c r="E166" s="131"/>
      <c r="F166" s="212" t="s">
        <v>285</v>
      </c>
      <c r="G166" s="213"/>
      <c r="H166" s="213"/>
      <c r="I166" s="213"/>
      <c r="K166" s="131"/>
      <c r="R166" s="132"/>
      <c r="T166" s="133"/>
      <c r="AA166" s="134"/>
      <c r="AT166" s="131" t="s">
        <v>182</v>
      </c>
      <c r="AU166" s="131" t="s">
        <v>97</v>
      </c>
      <c r="AV166" s="131" t="s">
        <v>19</v>
      </c>
      <c r="AW166" s="131" t="s">
        <v>107</v>
      </c>
      <c r="AX166" s="131" t="s">
        <v>78</v>
      </c>
      <c r="AY166" s="131" t="s">
        <v>129</v>
      </c>
    </row>
    <row r="167" spans="2:65" s="6" customFormat="1" ht="46.5" customHeight="1" x14ac:dyDescent="0.3">
      <c r="B167" s="124"/>
      <c r="E167" s="125" t="s">
        <v>164</v>
      </c>
      <c r="F167" s="210" t="s">
        <v>286</v>
      </c>
      <c r="G167" s="211"/>
      <c r="H167" s="211"/>
      <c r="I167" s="211"/>
      <c r="K167" s="126">
        <v>329.339</v>
      </c>
      <c r="R167" s="127"/>
      <c r="T167" s="128"/>
      <c r="AA167" s="129"/>
      <c r="AT167" s="125" t="s">
        <v>182</v>
      </c>
      <c r="AU167" s="125" t="s">
        <v>97</v>
      </c>
      <c r="AV167" s="125" t="s">
        <v>97</v>
      </c>
      <c r="AW167" s="125" t="s">
        <v>107</v>
      </c>
      <c r="AX167" s="125" t="s">
        <v>19</v>
      </c>
      <c r="AY167" s="125" t="s">
        <v>129</v>
      </c>
    </row>
    <row r="168" spans="2:65" s="6" customFormat="1" ht="27" customHeight="1" x14ac:dyDescent="0.3">
      <c r="B168" s="19"/>
      <c r="C168" s="141" t="s">
        <v>287</v>
      </c>
      <c r="D168" s="141" t="s">
        <v>288</v>
      </c>
      <c r="E168" s="142" t="s">
        <v>289</v>
      </c>
      <c r="F168" s="216" t="s">
        <v>290</v>
      </c>
      <c r="G168" s="217"/>
      <c r="H168" s="217"/>
      <c r="I168" s="217"/>
      <c r="J168" s="143" t="s">
        <v>291</v>
      </c>
      <c r="K168" s="144">
        <v>559.87599999999998</v>
      </c>
      <c r="L168" s="218">
        <v>0</v>
      </c>
      <c r="M168" s="217"/>
      <c r="N168" s="218">
        <f>ROUND($L$168*$K$168,2)</f>
        <v>0</v>
      </c>
      <c r="O168" s="203"/>
      <c r="P168" s="203"/>
      <c r="Q168" s="203"/>
      <c r="R168" s="20"/>
      <c r="T168" s="117"/>
      <c r="U168" s="26" t="s">
        <v>43</v>
      </c>
      <c r="V168" s="118">
        <v>0</v>
      </c>
      <c r="W168" s="118">
        <f>$V$168*$K$168</f>
        <v>0</v>
      </c>
      <c r="X168" s="118">
        <v>0</v>
      </c>
      <c r="Y168" s="118">
        <f>$X$168*$K$168</f>
        <v>0</v>
      </c>
      <c r="Z168" s="118">
        <v>0</v>
      </c>
      <c r="AA168" s="119">
        <f>$Z$168*$K$168</f>
        <v>0</v>
      </c>
      <c r="AR168" s="6" t="s">
        <v>209</v>
      </c>
      <c r="AT168" s="6" t="s">
        <v>288</v>
      </c>
      <c r="AU168" s="6" t="s">
        <v>97</v>
      </c>
      <c r="AY168" s="6" t="s">
        <v>129</v>
      </c>
      <c r="BE168" s="120">
        <f>IF($U$168="základní",$N$168,0)</f>
        <v>0</v>
      </c>
      <c r="BF168" s="120">
        <f>IF($U$168="snížená",$N$168,0)</f>
        <v>0</v>
      </c>
      <c r="BG168" s="120">
        <f>IF($U$168="zákl. přenesená",$N$168,0)</f>
        <v>0</v>
      </c>
      <c r="BH168" s="120">
        <f>IF($U$168="sníž. přenesená",$N$168,0)</f>
        <v>0</v>
      </c>
      <c r="BI168" s="120">
        <f>IF($U$168="nulová",$N$168,0)</f>
        <v>0</v>
      </c>
      <c r="BJ168" s="6" t="s">
        <v>19</v>
      </c>
      <c r="BK168" s="120">
        <f>ROUND($L$168*$K$168,2)</f>
        <v>0</v>
      </c>
      <c r="BL168" s="6" t="s">
        <v>128</v>
      </c>
      <c r="BM168" s="6" t="s">
        <v>292</v>
      </c>
    </row>
    <row r="169" spans="2:65" s="6" customFormat="1" ht="18.75" customHeight="1" x14ac:dyDescent="0.3">
      <c r="B169" s="124"/>
      <c r="E169" s="125"/>
      <c r="F169" s="210" t="s">
        <v>293</v>
      </c>
      <c r="G169" s="211"/>
      <c r="H169" s="211"/>
      <c r="I169" s="211"/>
      <c r="K169" s="126">
        <v>559.87599999999998</v>
      </c>
      <c r="R169" s="127"/>
      <c r="T169" s="128"/>
      <c r="AA169" s="129"/>
      <c r="AT169" s="125" t="s">
        <v>182</v>
      </c>
      <c r="AU169" s="125" t="s">
        <v>97</v>
      </c>
      <c r="AV169" s="125" t="s">
        <v>97</v>
      </c>
      <c r="AW169" s="125" t="s">
        <v>107</v>
      </c>
      <c r="AX169" s="125" t="s">
        <v>19</v>
      </c>
      <c r="AY169" s="125" t="s">
        <v>129</v>
      </c>
    </row>
    <row r="170" spans="2:65" s="6" customFormat="1" ht="39" customHeight="1" x14ac:dyDescent="0.3">
      <c r="B170" s="19"/>
      <c r="C170" s="113" t="s">
        <v>294</v>
      </c>
      <c r="D170" s="113" t="s">
        <v>130</v>
      </c>
      <c r="E170" s="114" t="s">
        <v>295</v>
      </c>
      <c r="F170" s="202" t="s">
        <v>296</v>
      </c>
      <c r="G170" s="203"/>
      <c r="H170" s="203"/>
      <c r="I170" s="203"/>
      <c r="J170" s="115" t="s">
        <v>212</v>
      </c>
      <c r="K170" s="116">
        <v>121.57599999999999</v>
      </c>
      <c r="L170" s="204">
        <v>0</v>
      </c>
      <c r="M170" s="203"/>
      <c r="N170" s="204">
        <f>ROUND($L$170*$K$170,2)</f>
        <v>0</v>
      </c>
      <c r="O170" s="203"/>
      <c r="P170" s="203"/>
      <c r="Q170" s="203"/>
      <c r="R170" s="20"/>
      <c r="T170" s="117"/>
      <c r="U170" s="26" t="s">
        <v>43</v>
      </c>
      <c r="V170" s="118">
        <v>0</v>
      </c>
      <c r="W170" s="118">
        <f>$V$170*$K$170</f>
        <v>0</v>
      </c>
      <c r="X170" s="118">
        <v>0</v>
      </c>
      <c r="Y170" s="118">
        <f>$X$170*$K$170</f>
        <v>0</v>
      </c>
      <c r="Z170" s="118">
        <v>0</v>
      </c>
      <c r="AA170" s="119">
        <f>$Z$170*$K$170</f>
        <v>0</v>
      </c>
      <c r="AR170" s="6" t="s">
        <v>128</v>
      </c>
      <c r="AT170" s="6" t="s">
        <v>130</v>
      </c>
      <c r="AU170" s="6" t="s">
        <v>97</v>
      </c>
      <c r="AY170" s="6" t="s">
        <v>129</v>
      </c>
      <c r="BE170" s="120">
        <f>IF($U$170="základní",$N$170,0)</f>
        <v>0</v>
      </c>
      <c r="BF170" s="120">
        <f>IF($U$170="snížená",$N$170,0)</f>
        <v>0</v>
      </c>
      <c r="BG170" s="120">
        <f>IF($U$170="zákl. přenesená",$N$170,0)</f>
        <v>0</v>
      </c>
      <c r="BH170" s="120">
        <f>IF($U$170="sníž. přenesená",$N$170,0)</f>
        <v>0</v>
      </c>
      <c r="BI170" s="120">
        <f>IF($U$170="nulová",$N$170,0)</f>
        <v>0</v>
      </c>
      <c r="BJ170" s="6" t="s">
        <v>19</v>
      </c>
      <c r="BK170" s="120">
        <f>ROUND($L$170*$K$170,2)</f>
        <v>0</v>
      </c>
      <c r="BL170" s="6" t="s">
        <v>128</v>
      </c>
      <c r="BM170" s="6" t="s">
        <v>297</v>
      </c>
    </row>
    <row r="171" spans="2:65" s="6" customFormat="1" ht="18.75" customHeight="1" x14ac:dyDescent="0.3">
      <c r="B171" s="124"/>
      <c r="E171" s="125"/>
      <c r="F171" s="210" t="s">
        <v>298</v>
      </c>
      <c r="G171" s="211"/>
      <c r="H171" s="211"/>
      <c r="I171" s="211"/>
      <c r="K171" s="126">
        <v>143.732</v>
      </c>
      <c r="R171" s="127"/>
      <c r="T171" s="128"/>
      <c r="AA171" s="129"/>
      <c r="AT171" s="125" t="s">
        <v>182</v>
      </c>
      <c r="AU171" s="125" t="s">
        <v>97</v>
      </c>
      <c r="AV171" s="125" t="s">
        <v>97</v>
      </c>
      <c r="AW171" s="125" t="s">
        <v>107</v>
      </c>
      <c r="AX171" s="125" t="s">
        <v>78</v>
      </c>
      <c r="AY171" s="125" t="s">
        <v>129</v>
      </c>
    </row>
    <row r="172" spans="2:65" s="6" customFormat="1" ht="32.25" customHeight="1" x14ac:dyDescent="0.3">
      <c r="B172" s="124"/>
      <c r="E172" s="125"/>
      <c r="F172" s="210" t="s">
        <v>299</v>
      </c>
      <c r="G172" s="211"/>
      <c r="H172" s="211"/>
      <c r="I172" s="211"/>
      <c r="K172" s="126">
        <v>-22.155999999999999</v>
      </c>
      <c r="R172" s="127"/>
      <c r="T172" s="128"/>
      <c r="AA172" s="129"/>
      <c r="AT172" s="125" t="s">
        <v>182</v>
      </c>
      <c r="AU172" s="125" t="s">
        <v>97</v>
      </c>
      <c r="AV172" s="125" t="s">
        <v>97</v>
      </c>
      <c r="AW172" s="125" t="s">
        <v>107</v>
      </c>
      <c r="AX172" s="125" t="s">
        <v>78</v>
      </c>
      <c r="AY172" s="125" t="s">
        <v>129</v>
      </c>
    </row>
    <row r="173" spans="2:65" s="6" customFormat="1" ht="18.75" customHeight="1" x14ac:dyDescent="0.3">
      <c r="B173" s="145"/>
      <c r="E173" s="146"/>
      <c r="F173" s="219" t="s">
        <v>300</v>
      </c>
      <c r="G173" s="220"/>
      <c r="H173" s="220"/>
      <c r="I173" s="220"/>
      <c r="K173" s="147">
        <v>121.57599999999999</v>
      </c>
      <c r="R173" s="148"/>
      <c r="T173" s="149"/>
      <c r="AA173" s="150"/>
      <c r="AT173" s="146" t="s">
        <v>182</v>
      </c>
      <c r="AU173" s="146" t="s">
        <v>97</v>
      </c>
      <c r="AV173" s="146" t="s">
        <v>128</v>
      </c>
      <c r="AW173" s="146" t="s">
        <v>107</v>
      </c>
      <c r="AX173" s="146" t="s">
        <v>19</v>
      </c>
      <c r="AY173" s="146" t="s">
        <v>129</v>
      </c>
    </row>
    <row r="174" spans="2:65" s="6" customFormat="1" ht="15.75" customHeight="1" x14ac:dyDescent="0.3">
      <c r="B174" s="19"/>
      <c r="C174" s="141" t="s">
        <v>301</v>
      </c>
      <c r="D174" s="141" t="s">
        <v>288</v>
      </c>
      <c r="E174" s="142" t="s">
        <v>302</v>
      </c>
      <c r="F174" s="216" t="s">
        <v>303</v>
      </c>
      <c r="G174" s="217"/>
      <c r="H174" s="217"/>
      <c r="I174" s="217"/>
      <c r="J174" s="143" t="s">
        <v>291</v>
      </c>
      <c r="K174" s="144">
        <v>206.679</v>
      </c>
      <c r="L174" s="218">
        <v>0</v>
      </c>
      <c r="M174" s="217"/>
      <c r="N174" s="218">
        <f>ROUND($L$174*$K$174,2)</f>
        <v>0</v>
      </c>
      <c r="O174" s="203"/>
      <c r="P174" s="203"/>
      <c r="Q174" s="203"/>
      <c r="R174" s="20"/>
      <c r="T174" s="117"/>
      <c r="U174" s="26" t="s">
        <v>43</v>
      </c>
      <c r="V174" s="118">
        <v>0</v>
      </c>
      <c r="W174" s="118">
        <f>$V$174*$K$174</f>
        <v>0</v>
      </c>
      <c r="X174" s="118">
        <v>0</v>
      </c>
      <c r="Y174" s="118">
        <f>$X$174*$K$174</f>
        <v>0</v>
      </c>
      <c r="Z174" s="118">
        <v>0</v>
      </c>
      <c r="AA174" s="119">
        <f>$Z$174*$K$174</f>
        <v>0</v>
      </c>
      <c r="AR174" s="6" t="s">
        <v>209</v>
      </c>
      <c r="AT174" s="6" t="s">
        <v>288</v>
      </c>
      <c r="AU174" s="6" t="s">
        <v>97</v>
      </c>
      <c r="AY174" s="6" t="s">
        <v>129</v>
      </c>
      <c r="BE174" s="120">
        <f>IF($U$174="základní",$N$174,0)</f>
        <v>0</v>
      </c>
      <c r="BF174" s="120">
        <f>IF($U$174="snížená",$N$174,0)</f>
        <v>0</v>
      </c>
      <c r="BG174" s="120">
        <f>IF($U$174="zákl. přenesená",$N$174,0)</f>
        <v>0</v>
      </c>
      <c r="BH174" s="120">
        <f>IF($U$174="sníž. přenesená",$N$174,0)</f>
        <v>0</v>
      </c>
      <c r="BI174" s="120">
        <f>IF($U$174="nulová",$N$174,0)</f>
        <v>0</v>
      </c>
      <c r="BJ174" s="6" t="s">
        <v>19</v>
      </c>
      <c r="BK174" s="120">
        <f>ROUND($L$174*$K$174,2)</f>
        <v>0</v>
      </c>
      <c r="BL174" s="6" t="s">
        <v>128</v>
      </c>
      <c r="BM174" s="6" t="s">
        <v>304</v>
      </c>
    </row>
    <row r="175" spans="2:65" s="6" customFormat="1" ht="18.75" customHeight="1" x14ac:dyDescent="0.3">
      <c r="B175" s="124"/>
      <c r="E175" s="125"/>
      <c r="F175" s="210" t="s">
        <v>305</v>
      </c>
      <c r="G175" s="211"/>
      <c r="H175" s="211"/>
      <c r="I175" s="211"/>
      <c r="K175" s="126">
        <v>206.679</v>
      </c>
      <c r="R175" s="127"/>
      <c r="T175" s="128"/>
      <c r="AA175" s="129"/>
      <c r="AT175" s="125" t="s">
        <v>182</v>
      </c>
      <c r="AU175" s="125" t="s">
        <v>97</v>
      </c>
      <c r="AV175" s="125" t="s">
        <v>97</v>
      </c>
      <c r="AW175" s="125" t="s">
        <v>107</v>
      </c>
      <c r="AX175" s="125" t="s">
        <v>19</v>
      </c>
      <c r="AY175" s="125" t="s">
        <v>129</v>
      </c>
    </row>
    <row r="176" spans="2:65" s="103" customFormat="1" ht="30.75" customHeight="1" x14ac:dyDescent="0.3">
      <c r="B176" s="104"/>
      <c r="D176" s="112" t="s">
        <v>171</v>
      </c>
      <c r="E176" s="112"/>
      <c r="F176" s="112"/>
      <c r="G176" s="112"/>
      <c r="H176" s="112"/>
      <c r="I176" s="112"/>
      <c r="J176" s="112"/>
      <c r="K176" s="112"/>
      <c r="L176" s="112"/>
      <c r="M176" s="112"/>
      <c r="N176" s="201">
        <f>$BK$176</f>
        <v>0</v>
      </c>
      <c r="O176" s="200"/>
      <c r="P176" s="200"/>
      <c r="Q176" s="200"/>
      <c r="R176" s="107"/>
      <c r="T176" s="108"/>
      <c r="W176" s="109">
        <f>SUM($W$177:$W$178)</f>
        <v>0</v>
      </c>
      <c r="Y176" s="109">
        <f>SUM($Y$177:$Y$178)</f>
        <v>28.545249999999999</v>
      </c>
      <c r="AA176" s="110">
        <f>SUM($AA$177:$AA$178)</f>
        <v>0</v>
      </c>
      <c r="AR176" s="106" t="s">
        <v>19</v>
      </c>
      <c r="AT176" s="106" t="s">
        <v>77</v>
      </c>
      <c r="AU176" s="106" t="s">
        <v>19</v>
      </c>
      <c r="AY176" s="106" t="s">
        <v>129</v>
      </c>
      <c r="BK176" s="111">
        <f>SUM($BK$177:$BK$178)</f>
        <v>0</v>
      </c>
    </row>
    <row r="177" spans="2:65" s="6" customFormat="1" ht="39" customHeight="1" x14ac:dyDescent="0.3">
      <c r="B177" s="19"/>
      <c r="C177" s="113" t="s">
        <v>306</v>
      </c>
      <c r="D177" s="113" t="s">
        <v>130</v>
      </c>
      <c r="E177" s="114" t="s">
        <v>307</v>
      </c>
      <c r="F177" s="202" t="s">
        <v>308</v>
      </c>
      <c r="G177" s="203"/>
      <c r="H177" s="203"/>
      <c r="I177" s="203"/>
      <c r="J177" s="115" t="s">
        <v>202</v>
      </c>
      <c r="K177" s="116">
        <v>125.75</v>
      </c>
      <c r="L177" s="204">
        <v>0</v>
      </c>
      <c r="M177" s="203"/>
      <c r="N177" s="204">
        <f>ROUND($L$177*$K$177,2)</f>
        <v>0</v>
      </c>
      <c r="O177" s="203"/>
      <c r="P177" s="203"/>
      <c r="Q177" s="203"/>
      <c r="R177" s="20"/>
      <c r="T177" s="117"/>
      <c r="U177" s="26" t="s">
        <v>43</v>
      </c>
      <c r="V177" s="118">
        <v>0</v>
      </c>
      <c r="W177" s="118">
        <f>$V$177*$K$177</f>
        <v>0</v>
      </c>
      <c r="X177" s="118">
        <v>0.22700000000000001</v>
      </c>
      <c r="Y177" s="118">
        <f>$X$177*$K$177</f>
        <v>28.545249999999999</v>
      </c>
      <c r="Z177" s="118">
        <v>0</v>
      </c>
      <c r="AA177" s="119">
        <f>$Z$177*$K$177</f>
        <v>0</v>
      </c>
      <c r="AR177" s="6" t="s">
        <v>128</v>
      </c>
      <c r="AT177" s="6" t="s">
        <v>130</v>
      </c>
      <c r="AU177" s="6" t="s">
        <v>97</v>
      </c>
      <c r="AY177" s="6" t="s">
        <v>129</v>
      </c>
      <c r="BE177" s="120">
        <f>IF($U$177="základní",$N$177,0)</f>
        <v>0</v>
      </c>
      <c r="BF177" s="120">
        <f>IF($U$177="snížená",$N$177,0)</f>
        <v>0</v>
      </c>
      <c r="BG177" s="120">
        <f>IF($U$177="zákl. přenesená",$N$177,0)</f>
        <v>0</v>
      </c>
      <c r="BH177" s="120">
        <f>IF($U$177="sníž. přenesená",$N$177,0)</f>
        <v>0</v>
      </c>
      <c r="BI177" s="120">
        <f>IF($U$177="nulová",$N$177,0)</f>
        <v>0</v>
      </c>
      <c r="BJ177" s="6" t="s">
        <v>19</v>
      </c>
      <c r="BK177" s="120">
        <f>ROUND($L$177*$K$177,2)</f>
        <v>0</v>
      </c>
      <c r="BL177" s="6" t="s">
        <v>128</v>
      </c>
      <c r="BM177" s="6" t="s">
        <v>309</v>
      </c>
    </row>
    <row r="178" spans="2:65" s="6" customFormat="1" ht="18.75" customHeight="1" x14ac:dyDescent="0.3">
      <c r="B178" s="124"/>
      <c r="E178" s="125"/>
      <c r="F178" s="210" t="s">
        <v>310</v>
      </c>
      <c r="G178" s="211"/>
      <c r="H178" s="211"/>
      <c r="I178" s="211"/>
      <c r="K178" s="126">
        <v>125.75</v>
      </c>
      <c r="R178" s="127"/>
      <c r="T178" s="128"/>
      <c r="AA178" s="129"/>
      <c r="AT178" s="125" t="s">
        <v>182</v>
      </c>
      <c r="AU178" s="125" t="s">
        <v>97</v>
      </c>
      <c r="AV178" s="125" t="s">
        <v>97</v>
      </c>
      <c r="AW178" s="125" t="s">
        <v>107</v>
      </c>
      <c r="AX178" s="125" t="s">
        <v>19</v>
      </c>
      <c r="AY178" s="125" t="s">
        <v>129</v>
      </c>
    </row>
    <row r="179" spans="2:65" s="103" customFormat="1" ht="30.75" customHeight="1" x14ac:dyDescent="0.3">
      <c r="B179" s="104"/>
      <c r="D179" s="112" t="s">
        <v>172</v>
      </c>
      <c r="E179" s="112"/>
      <c r="F179" s="112"/>
      <c r="G179" s="112"/>
      <c r="H179" s="112"/>
      <c r="I179" s="112"/>
      <c r="J179" s="112"/>
      <c r="K179" s="112"/>
      <c r="L179" s="112"/>
      <c r="M179" s="112"/>
      <c r="N179" s="201">
        <f>$BK$179</f>
        <v>0</v>
      </c>
      <c r="O179" s="200"/>
      <c r="P179" s="200"/>
      <c r="Q179" s="200"/>
      <c r="R179" s="107"/>
      <c r="T179" s="108"/>
      <c r="W179" s="109">
        <f>SUM($W$180:$W$183)</f>
        <v>2.58426</v>
      </c>
      <c r="Y179" s="109">
        <f>SUM($Y$180:$Y$183)</f>
        <v>3.9407760000000001</v>
      </c>
      <c r="AA179" s="110">
        <f>SUM($AA$180:$AA$183)</f>
        <v>0</v>
      </c>
      <c r="AR179" s="106" t="s">
        <v>19</v>
      </c>
      <c r="AT179" s="106" t="s">
        <v>77</v>
      </c>
      <c r="AU179" s="106" t="s">
        <v>19</v>
      </c>
      <c r="AY179" s="106" t="s">
        <v>129</v>
      </c>
      <c r="BK179" s="111">
        <f>SUM($BK$180:$BK$183)</f>
        <v>0</v>
      </c>
    </row>
    <row r="180" spans="2:65" s="6" customFormat="1" ht="27" customHeight="1" x14ac:dyDescent="0.3">
      <c r="B180" s="19"/>
      <c r="C180" s="113" t="s">
        <v>311</v>
      </c>
      <c r="D180" s="113" t="s">
        <v>130</v>
      </c>
      <c r="E180" s="114" t="s">
        <v>312</v>
      </c>
      <c r="F180" s="202" t="s">
        <v>313</v>
      </c>
      <c r="G180" s="203"/>
      <c r="H180" s="203"/>
      <c r="I180" s="203"/>
      <c r="J180" s="115" t="s">
        <v>212</v>
      </c>
      <c r="K180" s="116">
        <v>33.953000000000003</v>
      </c>
      <c r="L180" s="204">
        <v>0</v>
      </c>
      <c r="M180" s="203"/>
      <c r="N180" s="204">
        <f>ROUND($L$180*$K$180,2)</f>
        <v>0</v>
      </c>
      <c r="O180" s="203"/>
      <c r="P180" s="203"/>
      <c r="Q180" s="203"/>
      <c r="R180" s="20"/>
      <c r="T180" s="117"/>
      <c r="U180" s="26" t="s">
        <v>43</v>
      </c>
      <c r="V180" s="118">
        <v>0</v>
      </c>
      <c r="W180" s="118">
        <f>$V$180*$K$180</f>
        <v>0</v>
      </c>
      <c r="X180" s="118">
        <v>0</v>
      </c>
      <c r="Y180" s="118">
        <f>$X$180*$K$180</f>
        <v>0</v>
      </c>
      <c r="Z180" s="118">
        <v>0</v>
      </c>
      <c r="AA180" s="119">
        <f>$Z$180*$K$180</f>
        <v>0</v>
      </c>
      <c r="AR180" s="6" t="s">
        <v>128</v>
      </c>
      <c r="AT180" s="6" t="s">
        <v>130</v>
      </c>
      <c r="AU180" s="6" t="s">
        <v>97</v>
      </c>
      <c r="AY180" s="6" t="s">
        <v>129</v>
      </c>
      <c r="BE180" s="120">
        <f>IF($U$180="základní",$N$180,0)</f>
        <v>0</v>
      </c>
      <c r="BF180" s="120">
        <f>IF($U$180="snížená",$N$180,0)</f>
        <v>0</v>
      </c>
      <c r="BG180" s="120">
        <f>IF($U$180="zákl. přenesená",$N$180,0)</f>
        <v>0</v>
      </c>
      <c r="BH180" s="120">
        <f>IF($U$180="sníž. přenesená",$N$180,0)</f>
        <v>0</v>
      </c>
      <c r="BI180" s="120">
        <f>IF($U$180="nulová",$N$180,0)</f>
        <v>0</v>
      </c>
      <c r="BJ180" s="6" t="s">
        <v>19</v>
      </c>
      <c r="BK180" s="120">
        <f>ROUND($L$180*$K$180,2)</f>
        <v>0</v>
      </c>
      <c r="BL180" s="6" t="s">
        <v>128</v>
      </c>
      <c r="BM180" s="6" t="s">
        <v>314</v>
      </c>
    </row>
    <row r="181" spans="2:65" s="6" customFormat="1" ht="18.75" customHeight="1" x14ac:dyDescent="0.3">
      <c r="B181" s="124"/>
      <c r="E181" s="125"/>
      <c r="F181" s="210" t="s">
        <v>315</v>
      </c>
      <c r="G181" s="211"/>
      <c r="H181" s="211"/>
      <c r="I181" s="211"/>
      <c r="K181" s="126">
        <v>33.953000000000003</v>
      </c>
      <c r="R181" s="127"/>
      <c r="T181" s="128"/>
      <c r="AA181" s="129"/>
      <c r="AT181" s="125" t="s">
        <v>182</v>
      </c>
      <c r="AU181" s="125" t="s">
        <v>97</v>
      </c>
      <c r="AV181" s="125" t="s">
        <v>97</v>
      </c>
      <c r="AW181" s="125" t="s">
        <v>107</v>
      </c>
      <c r="AX181" s="125" t="s">
        <v>19</v>
      </c>
      <c r="AY181" s="125" t="s">
        <v>129</v>
      </c>
    </row>
    <row r="182" spans="2:65" s="6" customFormat="1" ht="27" customHeight="1" x14ac:dyDescent="0.3">
      <c r="B182" s="19"/>
      <c r="C182" s="113" t="s">
        <v>316</v>
      </c>
      <c r="D182" s="113" t="s">
        <v>130</v>
      </c>
      <c r="E182" s="114" t="s">
        <v>317</v>
      </c>
      <c r="F182" s="202" t="s">
        <v>318</v>
      </c>
      <c r="G182" s="203"/>
      <c r="H182" s="203"/>
      <c r="I182" s="203"/>
      <c r="J182" s="115" t="s">
        <v>212</v>
      </c>
      <c r="K182" s="116">
        <v>1.764</v>
      </c>
      <c r="L182" s="204">
        <v>0</v>
      </c>
      <c r="M182" s="203"/>
      <c r="N182" s="204">
        <f>ROUND($L$182*$K$182,2)</f>
        <v>0</v>
      </c>
      <c r="O182" s="203"/>
      <c r="P182" s="203"/>
      <c r="Q182" s="203"/>
      <c r="R182" s="20"/>
      <c r="T182" s="117"/>
      <c r="U182" s="26" t="s">
        <v>43</v>
      </c>
      <c r="V182" s="118">
        <v>1.4650000000000001</v>
      </c>
      <c r="W182" s="118">
        <f>$V$182*$K$182</f>
        <v>2.58426</v>
      </c>
      <c r="X182" s="118">
        <v>2.234</v>
      </c>
      <c r="Y182" s="118">
        <f>$X$182*$K$182</f>
        <v>3.9407760000000001</v>
      </c>
      <c r="Z182" s="118">
        <v>0</v>
      </c>
      <c r="AA182" s="119">
        <f>$Z$182*$K$182</f>
        <v>0</v>
      </c>
      <c r="AR182" s="6" t="s">
        <v>128</v>
      </c>
      <c r="AT182" s="6" t="s">
        <v>130</v>
      </c>
      <c r="AU182" s="6" t="s">
        <v>97</v>
      </c>
      <c r="AY182" s="6" t="s">
        <v>129</v>
      </c>
      <c r="BE182" s="120">
        <f>IF($U$182="základní",$N$182,0)</f>
        <v>0</v>
      </c>
      <c r="BF182" s="120">
        <f>IF($U$182="snížená",$N$182,0)</f>
        <v>0</v>
      </c>
      <c r="BG182" s="120">
        <f>IF($U$182="zákl. přenesená",$N$182,0)</f>
        <v>0</v>
      </c>
      <c r="BH182" s="120">
        <f>IF($U$182="sníž. přenesená",$N$182,0)</f>
        <v>0</v>
      </c>
      <c r="BI182" s="120">
        <f>IF($U$182="nulová",$N$182,0)</f>
        <v>0</v>
      </c>
      <c r="BJ182" s="6" t="s">
        <v>19</v>
      </c>
      <c r="BK182" s="120">
        <f>ROUND($L$182*$K$182,2)</f>
        <v>0</v>
      </c>
      <c r="BL182" s="6" t="s">
        <v>128</v>
      </c>
      <c r="BM182" s="6" t="s">
        <v>319</v>
      </c>
    </row>
    <row r="183" spans="2:65" s="6" customFormat="1" ht="18.75" customHeight="1" x14ac:dyDescent="0.3">
      <c r="B183" s="124"/>
      <c r="E183" s="125"/>
      <c r="F183" s="210" t="s">
        <v>320</v>
      </c>
      <c r="G183" s="211"/>
      <c r="H183" s="211"/>
      <c r="I183" s="211"/>
      <c r="K183" s="126">
        <v>1.764</v>
      </c>
      <c r="R183" s="127"/>
      <c r="T183" s="128"/>
      <c r="AA183" s="129"/>
      <c r="AT183" s="125" t="s">
        <v>182</v>
      </c>
      <c r="AU183" s="125" t="s">
        <v>97</v>
      </c>
      <c r="AV183" s="125" t="s">
        <v>97</v>
      </c>
      <c r="AW183" s="125" t="s">
        <v>107</v>
      </c>
      <c r="AX183" s="125" t="s">
        <v>19</v>
      </c>
      <c r="AY183" s="125" t="s">
        <v>129</v>
      </c>
    </row>
    <row r="184" spans="2:65" s="103" customFormat="1" ht="30.75" customHeight="1" x14ac:dyDescent="0.3">
      <c r="B184" s="104"/>
      <c r="D184" s="112" t="s">
        <v>173</v>
      </c>
      <c r="E184" s="112"/>
      <c r="F184" s="112"/>
      <c r="G184" s="112"/>
      <c r="H184" s="112"/>
      <c r="I184" s="112"/>
      <c r="J184" s="112"/>
      <c r="K184" s="112"/>
      <c r="L184" s="112"/>
      <c r="M184" s="112"/>
      <c r="N184" s="201">
        <f>$BK$184</f>
        <v>0</v>
      </c>
      <c r="O184" s="200"/>
      <c r="P184" s="200"/>
      <c r="Q184" s="200"/>
      <c r="R184" s="107"/>
      <c r="T184" s="108"/>
      <c r="W184" s="109">
        <f>SUM($W$185:$W$194)</f>
        <v>92.495550000000009</v>
      </c>
      <c r="Y184" s="109">
        <f>SUM($Y$185:$Y$194)</f>
        <v>326.28508849999997</v>
      </c>
      <c r="AA184" s="110">
        <f>SUM($AA$185:$AA$194)</f>
        <v>0</v>
      </c>
      <c r="AR184" s="106" t="s">
        <v>19</v>
      </c>
      <c r="AT184" s="106" t="s">
        <v>77</v>
      </c>
      <c r="AU184" s="106" t="s">
        <v>19</v>
      </c>
      <c r="AY184" s="106" t="s">
        <v>129</v>
      </c>
      <c r="BK184" s="111">
        <f>SUM($BK$185:$BK$194)</f>
        <v>0</v>
      </c>
    </row>
    <row r="185" spans="2:65" s="6" customFormat="1" ht="27" customHeight="1" x14ac:dyDescent="0.3">
      <c r="B185" s="19"/>
      <c r="C185" s="113" t="s">
        <v>321</v>
      </c>
      <c r="D185" s="113" t="s">
        <v>130</v>
      </c>
      <c r="E185" s="114" t="s">
        <v>322</v>
      </c>
      <c r="F185" s="202" t="s">
        <v>323</v>
      </c>
      <c r="G185" s="203"/>
      <c r="H185" s="203"/>
      <c r="I185" s="203"/>
      <c r="J185" s="115" t="s">
        <v>179</v>
      </c>
      <c r="K185" s="116">
        <v>226.35</v>
      </c>
      <c r="L185" s="204">
        <v>0</v>
      </c>
      <c r="M185" s="203"/>
      <c r="N185" s="204">
        <f>ROUND($L$185*$K$185,2)</f>
        <v>0</v>
      </c>
      <c r="O185" s="203"/>
      <c r="P185" s="203"/>
      <c r="Q185" s="203"/>
      <c r="R185" s="20"/>
      <c r="T185" s="117"/>
      <c r="U185" s="26" t="s">
        <v>43</v>
      </c>
      <c r="V185" s="118">
        <v>1.9E-2</v>
      </c>
      <c r="W185" s="118">
        <f>$V$185*$K$185</f>
        <v>4.3006500000000001</v>
      </c>
      <c r="X185" s="118">
        <v>0.40481</v>
      </c>
      <c r="Y185" s="118">
        <f>$X$185*$K$185</f>
        <v>91.628743499999999</v>
      </c>
      <c r="Z185" s="118">
        <v>0</v>
      </c>
      <c r="AA185" s="119">
        <f>$Z$185*$K$185</f>
        <v>0</v>
      </c>
      <c r="AR185" s="6" t="s">
        <v>128</v>
      </c>
      <c r="AT185" s="6" t="s">
        <v>130</v>
      </c>
      <c r="AU185" s="6" t="s">
        <v>97</v>
      </c>
      <c r="AY185" s="6" t="s">
        <v>129</v>
      </c>
      <c r="BE185" s="120">
        <f>IF($U$185="základní",$N$185,0)</f>
        <v>0</v>
      </c>
      <c r="BF185" s="120">
        <f>IF($U$185="snížená",$N$185,0)</f>
        <v>0</v>
      </c>
      <c r="BG185" s="120">
        <f>IF($U$185="zákl. přenesená",$N$185,0)</f>
        <v>0</v>
      </c>
      <c r="BH185" s="120">
        <f>IF($U$185="sníž. přenesená",$N$185,0)</f>
        <v>0</v>
      </c>
      <c r="BI185" s="120">
        <f>IF($U$185="nulová",$N$185,0)</f>
        <v>0</v>
      </c>
      <c r="BJ185" s="6" t="s">
        <v>19</v>
      </c>
      <c r="BK185" s="120">
        <f>ROUND($L$185*$K$185,2)</f>
        <v>0</v>
      </c>
      <c r="BL185" s="6" t="s">
        <v>128</v>
      </c>
      <c r="BM185" s="6" t="s">
        <v>324</v>
      </c>
    </row>
    <row r="186" spans="2:65" s="6" customFormat="1" ht="18.75" customHeight="1" x14ac:dyDescent="0.3">
      <c r="B186" s="124"/>
      <c r="E186" s="125"/>
      <c r="F186" s="210" t="s">
        <v>325</v>
      </c>
      <c r="G186" s="211"/>
      <c r="H186" s="211"/>
      <c r="I186" s="211"/>
      <c r="K186" s="126">
        <v>226.35</v>
      </c>
      <c r="R186" s="127"/>
      <c r="T186" s="128"/>
      <c r="AA186" s="129"/>
      <c r="AT186" s="125" t="s">
        <v>182</v>
      </c>
      <c r="AU186" s="125" t="s">
        <v>97</v>
      </c>
      <c r="AV186" s="125" t="s">
        <v>97</v>
      </c>
      <c r="AW186" s="125" t="s">
        <v>107</v>
      </c>
      <c r="AX186" s="125" t="s">
        <v>19</v>
      </c>
      <c r="AY186" s="125" t="s">
        <v>129</v>
      </c>
    </row>
    <row r="187" spans="2:65" s="6" customFormat="1" ht="15.75" customHeight="1" x14ac:dyDescent="0.3">
      <c r="B187" s="19"/>
      <c r="C187" s="113" t="s">
        <v>326</v>
      </c>
      <c r="D187" s="113" t="s">
        <v>130</v>
      </c>
      <c r="E187" s="114" t="s">
        <v>327</v>
      </c>
      <c r="F187" s="202" t="s">
        <v>328</v>
      </c>
      <c r="G187" s="203"/>
      <c r="H187" s="203"/>
      <c r="I187" s="203"/>
      <c r="J187" s="115" t="s">
        <v>179</v>
      </c>
      <c r="K187" s="116">
        <v>226.35</v>
      </c>
      <c r="L187" s="204">
        <v>0</v>
      </c>
      <c r="M187" s="203"/>
      <c r="N187" s="204">
        <f>ROUND($L$187*$K$187,2)</f>
        <v>0</v>
      </c>
      <c r="O187" s="203"/>
      <c r="P187" s="203"/>
      <c r="Q187" s="203"/>
      <c r="R187" s="20"/>
      <c r="T187" s="117"/>
      <c r="U187" s="26" t="s">
        <v>43</v>
      </c>
      <c r="V187" s="118">
        <v>5.7000000000000002E-2</v>
      </c>
      <c r="W187" s="118">
        <f>$V$187*$K$187</f>
        <v>12.901949999999999</v>
      </c>
      <c r="X187" s="118">
        <v>0.48574000000000001</v>
      </c>
      <c r="Y187" s="118">
        <f>$X$187*$K$187</f>
        <v>109.947249</v>
      </c>
      <c r="Z187" s="118">
        <v>0</v>
      </c>
      <c r="AA187" s="119">
        <f>$Z$187*$K$187</f>
        <v>0</v>
      </c>
      <c r="AR187" s="6" t="s">
        <v>128</v>
      </c>
      <c r="AT187" s="6" t="s">
        <v>130</v>
      </c>
      <c r="AU187" s="6" t="s">
        <v>97</v>
      </c>
      <c r="AY187" s="6" t="s">
        <v>129</v>
      </c>
      <c r="BE187" s="120">
        <f>IF($U$187="základní",$N$187,0)</f>
        <v>0</v>
      </c>
      <c r="BF187" s="120">
        <f>IF($U$187="snížená",$N$187,0)</f>
        <v>0</v>
      </c>
      <c r="BG187" s="120">
        <f>IF($U$187="zákl. přenesená",$N$187,0)</f>
        <v>0</v>
      </c>
      <c r="BH187" s="120">
        <f>IF($U$187="sníž. přenesená",$N$187,0)</f>
        <v>0</v>
      </c>
      <c r="BI187" s="120">
        <f>IF($U$187="nulová",$N$187,0)</f>
        <v>0</v>
      </c>
      <c r="BJ187" s="6" t="s">
        <v>19</v>
      </c>
      <c r="BK187" s="120">
        <f>ROUND($L$187*$K$187,2)</f>
        <v>0</v>
      </c>
      <c r="BL187" s="6" t="s">
        <v>128</v>
      </c>
      <c r="BM187" s="6" t="s">
        <v>329</v>
      </c>
    </row>
    <row r="188" spans="2:65" s="6" customFormat="1" ht="18.75" customHeight="1" x14ac:dyDescent="0.3">
      <c r="B188" s="124"/>
      <c r="E188" s="125"/>
      <c r="F188" s="210" t="s">
        <v>325</v>
      </c>
      <c r="G188" s="211"/>
      <c r="H188" s="211"/>
      <c r="I188" s="211"/>
      <c r="K188" s="126">
        <v>226.35</v>
      </c>
      <c r="R188" s="127"/>
      <c r="T188" s="128"/>
      <c r="AA188" s="129"/>
      <c r="AT188" s="125" t="s">
        <v>182</v>
      </c>
      <c r="AU188" s="125" t="s">
        <v>97</v>
      </c>
      <c r="AV188" s="125" t="s">
        <v>97</v>
      </c>
      <c r="AW188" s="125" t="s">
        <v>107</v>
      </c>
      <c r="AX188" s="125" t="s">
        <v>19</v>
      </c>
      <c r="AY188" s="125" t="s">
        <v>129</v>
      </c>
    </row>
    <row r="189" spans="2:65" s="6" customFormat="1" ht="27" customHeight="1" x14ac:dyDescent="0.3">
      <c r="B189" s="19"/>
      <c r="C189" s="113" t="s">
        <v>330</v>
      </c>
      <c r="D189" s="113" t="s">
        <v>130</v>
      </c>
      <c r="E189" s="114" t="s">
        <v>331</v>
      </c>
      <c r="F189" s="202" t="s">
        <v>332</v>
      </c>
      <c r="G189" s="203"/>
      <c r="H189" s="203"/>
      <c r="I189" s="203"/>
      <c r="J189" s="115" t="s">
        <v>179</v>
      </c>
      <c r="K189" s="116">
        <v>226.35</v>
      </c>
      <c r="L189" s="204">
        <v>0</v>
      </c>
      <c r="M189" s="203"/>
      <c r="N189" s="204">
        <f>ROUND($L$189*$K$189,2)</f>
        <v>0</v>
      </c>
      <c r="O189" s="203"/>
      <c r="P189" s="203"/>
      <c r="Q189" s="203"/>
      <c r="R189" s="20"/>
      <c r="T189" s="117"/>
      <c r="U189" s="26" t="s">
        <v>43</v>
      </c>
      <c r="V189" s="118">
        <v>0.16200000000000001</v>
      </c>
      <c r="W189" s="118">
        <f>$V$189*$K$189</f>
        <v>36.668700000000001</v>
      </c>
      <c r="X189" s="118">
        <v>0.37536000000000003</v>
      </c>
      <c r="Y189" s="118">
        <f>$X$189*$K$189</f>
        <v>84.962736000000007</v>
      </c>
      <c r="Z189" s="118">
        <v>0</v>
      </c>
      <c r="AA189" s="119">
        <f>$Z$189*$K$189</f>
        <v>0</v>
      </c>
      <c r="AR189" s="6" t="s">
        <v>128</v>
      </c>
      <c r="AT189" s="6" t="s">
        <v>130</v>
      </c>
      <c r="AU189" s="6" t="s">
        <v>97</v>
      </c>
      <c r="AY189" s="6" t="s">
        <v>129</v>
      </c>
      <c r="BE189" s="120">
        <f>IF($U$189="základní",$N$189,0)</f>
        <v>0</v>
      </c>
      <c r="BF189" s="120">
        <f>IF($U$189="snížená",$N$189,0)</f>
        <v>0</v>
      </c>
      <c r="BG189" s="120">
        <f>IF($U$189="zákl. přenesená",$N$189,0)</f>
        <v>0</v>
      </c>
      <c r="BH189" s="120">
        <f>IF($U$189="sníž. přenesená",$N$189,0)</f>
        <v>0</v>
      </c>
      <c r="BI189" s="120">
        <f>IF($U$189="nulová",$N$189,0)</f>
        <v>0</v>
      </c>
      <c r="BJ189" s="6" t="s">
        <v>19</v>
      </c>
      <c r="BK189" s="120">
        <f>ROUND($L$189*$K$189,2)</f>
        <v>0</v>
      </c>
      <c r="BL189" s="6" t="s">
        <v>128</v>
      </c>
      <c r="BM189" s="6" t="s">
        <v>333</v>
      </c>
    </row>
    <row r="190" spans="2:65" s="6" customFormat="1" ht="18.75" customHeight="1" x14ac:dyDescent="0.3">
      <c r="B190" s="124"/>
      <c r="E190" s="125"/>
      <c r="F190" s="210" t="s">
        <v>334</v>
      </c>
      <c r="G190" s="211"/>
      <c r="H190" s="211"/>
      <c r="I190" s="211"/>
      <c r="K190" s="126">
        <v>226.35</v>
      </c>
      <c r="R190" s="127"/>
      <c r="T190" s="128"/>
      <c r="AA190" s="129"/>
      <c r="AT190" s="125" t="s">
        <v>182</v>
      </c>
      <c r="AU190" s="125" t="s">
        <v>97</v>
      </c>
      <c r="AV190" s="125" t="s">
        <v>97</v>
      </c>
      <c r="AW190" s="125" t="s">
        <v>107</v>
      </c>
      <c r="AX190" s="125" t="s">
        <v>19</v>
      </c>
      <c r="AY190" s="125" t="s">
        <v>129</v>
      </c>
    </row>
    <row r="191" spans="2:65" s="6" customFormat="1" ht="27" customHeight="1" x14ac:dyDescent="0.3">
      <c r="B191" s="19"/>
      <c r="C191" s="113" t="s">
        <v>335</v>
      </c>
      <c r="D191" s="113" t="s">
        <v>130</v>
      </c>
      <c r="E191" s="114" t="s">
        <v>336</v>
      </c>
      <c r="F191" s="202" t="s">
        <v>337</v>
      </c>
      <c r="G191" s="203"/>
      <c r="H191" s="203"/>
      <c r="I191" s="203"/>
      <c r="J191" s="115" t="s">
        <v>179</v>
      </c>
      <c r="K191" s="116">
        <v>326.95</v>
      </c>
      <c r="L191" s="204">
        <v>0</v>
      </c>
      <c r="M191" s="203"/>
      <c r="N191" s="204">
        <f>ROUND($L$191*$K$191,2)</f>
        <v>0</v>
      </c>
      <c r="O191" s="203"/>
      <c r="P191" s="203"/>
      <c r="Q191" s="203"/>
      <c r="R191" s="20"/>
      <c r="T191" s="117"/>
      <c r="U191" s="26" t="s">
        <v>43</v>
      </c>
      <c r="V191" s="118">
        <v>4.7E-2</v>
      </c>
      <c r="W191" s="118">
        <f>$V$191*$K$191</f>
        <v>15.36665</v>
      </c>
      <c r="X191" s="118">
        <v>0.11600000000000001</v>
      </c>
      <c r="Y191" s="118">
        <f>$X$191*$K$191</f>
        <v>37.926200000000001</v>
      </c>
      <c r="Z191" s="118">
        <v>0</v>
      </c>
      <c r="AA191" s="119">
        <f>$Z$191*$K$191</f>
        <v>0</v>
      </c>
      <c r="AR191" s="6" t="s">
        <v>128</v>
      </c>
      <c r="AT191" s="6" t="s">
        <v>130</v>
      </c>
      <c r="AU191" s="6" t="s">
        <v>97</v>
      </c>
      <c r="AY191" s="6" t="s">
        <v>129</v>
      </c>
      <c r="BE191" s="120">
        <f>IF($U$191="základní",$N$191,0)</f>
        <v>0</v>
      </c>
      <c r="BF191" s="120">
        <f>IF($U$191="snížená",$N$191,0)</f>
        <v>0</v>
      </c>
      <c r="BG191" s="120">
        <f>IF($U$191="zákl. přenesená",$N$191,0)</f>
        <v>0</v>
      </c>
      <c r="BH191" s="120">
        <f>IF($U$191="sníž. přenesená",$N$191,0)</f>
        <v>0</v>
      </c>
      <c r="BI191" s="120">
        <f>IF($U$191="nulová",$N$191,0)</f>
        <v>0</v>
      </c>
      <c r="BJ191" s="6" t="s">
        <v>19</v>
      </c>
      <c r="BK191" s="120">
        <f>ROUND($L$191*$K$191,2)</f>
        <v>0</v>
      </c>
      <c r="BL191" s="6" t="s">
        <v>128</v>
      </c>
      <c r="BM191" s="6" t="s">
        <v>338</v>
      </c>
    </row>
    <row r="192" spans="2:65" s="6" customFormat="1" ht="18.75" customHeight="1" x14ac:dyDescent="0.3">
      <c r="B192" s="124"/>
      <c r="E192" s="125"/>
      <c r="F192" s="210" t="s">
        <v>339</v>
      </c>
      <c r="G192" s="211"/>
      <c r="H192" s="211"/>
      <c r="I192" s="211"/>
      <c r="K192" s="126">
        <v>326.95</v>
      </c>
      <c r="R192" s="127"/>
      <c r="T192" s="128"/>
      <c r="AA192" s="129"/>
      <c r="AT192" s="125" t="s">
        <v>182</v>
      </c>
      <c r="AU192" s="125" t="s">
        <v>97</v>
      </c>
      <c r="AV192" s="125" t="s">
        <v>97</v>
      </c>
      <c r="AW192" s="125" t="s">
        <v>107</v>
      </c>
      <c r="AX192" s="125" t="s">
        <v>19</v>
      </c>
      <c r="AY192" s="125" t="s">
        <v>129</v>
      </c>
    </row>
    <row r="193" spans="2:65" s="6" customFormat="1" ht="27" customHeight="1" x14ac:dyDescent="0.3">
      <c r="B193" s="19"/>
      <c r="C193" s="113" t="s">
        <v>340</v>
      </c>
      <c r="D193" s="113" t="s">
        <v>130</v>
      </c>
      <c r="E193" s="114" t="s">
        <v>341</v>
      </c>
      <c r="F193" s="202" t="s">
        <v>342</v>
      </c>
      <c r="G193" s="203"/>
      <c r="H193" s="203"/>
      <c r="I193" s="203"/>
      <c r="J193" s="115" t="s">
        <v>202</v>
      </c>
      <c r="K193" s="116">
        <v>505.6</v>
      </c>
      <c r="L193" s="204">
        <v>0</v>
      </c>
      <c r="M193" s="203"/>
      <c r="N193" s="204">
        <f>ROUND($L$193*$K$193,2)</f>
        <v>0</v>
      </c>
      <c r="O193" s="203"/>
      <c r="P193" s="203"/>
      <c r="Q193" s="203"/>
      <c r="R193" s="20"/>
      <c r="T193" s="117"/>
      <c r="U193" s="26" t="s">
        <v>43</v>
      </c>
      <c r="V193" s="118">
        <v>4.5999999999999999E-2</v>
      </c>
      <c r="W193" s="118">
        <f>$V$193*$K$193</f>
        <v>23.2576</v>
      </c>
      <c r="X193" s="118">
        <v>3.5999999999999999E-3</v>
      </c>
      <c r="Y193" s="118">
        <f>$X$193*$K$193</f>
        <v>1.82016</v>
      </c>
      <c r="Z193" s="118">
        <v>0</v>
      </c>
      <c r="AA193" s="119">
        <f>$Z$193*$K$193</f>
        <v>0</v>
      </c>
      <c r="AR193" s="6" t="s">
        <v>128</v>
      </c>
      <c r="AT193" s="6" t="s">
        <v>130</v>
      </c>
      <c r="AU193" s="6" t="s">
        <v>97</v>
      </c>
      <c r="AY193" s="6" t="s">
        <v>129</v>
      </c>
      <c r="BE193" s="120">
        <f>IF($U$193="základní",$N$193,0)</f>
        <v>0</v>
      </c>
      <c r="BF193" s="120">
        <f>IF($U$193="snížená",$N$193,0)</f>
        <v>0</v>
      </c>
      <c r="BG193" s="120">
        <f>IF($U$193="zákl. přenesená",$N$193,0)</f>
        <v>0</v>
      </c>
      <c r="BH193" s="120">
        <f>IF($U$193="sníž. přenesená",$N$193,0)</f>
        <v>0</v>
      </c>
      <c r="BI193" s="120">
        <f>IF($U$193="nulová",$N$193,0)</f>
        <v>0</v>
      </c>
      <c r="BJ193" s="6" t="s">
        <v>19</v>
      </c>
      <c r="BK193" s="120">
        <f>ROUND($L$193*$K$193,2)</f>
        <v>0</v>
      </c>
      <c r="BL193" s="6" t="s">
        <v>128</v>
      </c>
      <c r="BM193" s="6" t="s">
        <v>343</v>
      </c>
    </row>
    <row r="194" spans="2:65" s="6" customFormat="1" ht="18.75" customHeight="1" x14ac:dyDescent="0.3">
      <c r="B194" s="124"/>
      <c r="E194" s="125"/>
      <c r="F194" s="210" t="s">
        <v>344</v>
      </c>
      <c r="G194" s="211"/>
      <c r="H194" s="211"/>
      <c r="I194" s="211"/>
      <c r="K194" s="126">
        <v>505.6</v>
      </c>
      <c r="R194" s="127"/>
      <c r="T194" s="128"/>
      <c r="AA194" s="129"/>
      <c r="AT194" s="125" t="s">
        <v>182</v>
      </c>
      <c r="AU194" s="125" t="s">
        <v>97</v>
      </c>
      <c r="AV194" s="125" t="s">
        <v>97</v>
      </c>
      <c r="AW194" s="125" t="s">
        <v>107</v>
      </c>
      <c r="AX194" s="125" t="s">
        <v>19</v>
      </c>
      <c r="AY194" s="125" t="s">
        <v>129</v>
      </c>
    </row>
    <row r="195" spans="2:65" s="103" customFormat="1" ht="30.75" customHeight="1" x14ac:dyDescent="0.3">
      <c r="B195" s="104"/>
      <c r="D195" s="112" t="s">
        <v>174</v>
      </c>
      <c r="E195" s="112"/>
      <c r="F195" s="112"/>
      <c r="G195" s="112"/>
      <c r="H195" s="112"/>
      <c r="I195" s="112"/>
      <c r="J195" s="112"/>
      <c r="K195" s="112"/>
      <c r="L195" s="112"/>
      <c r="M195" s="112"/>
      <c r="N195" s="201">
        <f>$BK$195</f>
        <v>0</v>
      </c>
      <c r="O195" s="200"/>
      <c r="P195" s="200"/>
      <c r="Q195" s="200"/>
      <c r="R195" s="107"/>
      <c r="T195" s="108"/>
      <c r="W195" s="109">
        <f>SUM($W$196:$W$220)</f>
        <v>0</v>
      </c>
      <c r="Y195" s="109">
        <f>SUM($Y$196:$Y$220)</f>
        <v>22.909725860000002</v>
      </c>
      <c r="AA195" s="110">
        <f>SUM($AA$196:$AA$220)</f>
        <v>0</v>
      </c>
      <c r="AR195" s="106" t="s">
        <v>19</v>
      </c>
      <c r="AT195" s="106" t="s">
        <v>77</v>
      </c>
      <c r="AU195" s="106" t="s">
        <v>19</v>
      </c>
      <c r="AY195" s="106" t="s">
        <v>129</v>
      </c>
      <c r="BK195" s="111">
        <f>SUM($BK$196:$BK$220)</f>
        <v>0</v>
      </c>
    </row>
    <row r="196" spans="2:65" s="6" customFormat="1" ht="15.75" customHeight="1" x14ac:dyDescent="0.3">
      <c r="B196" s="19"/>
      <c r="C196" s="113" t="s">
        <v>345</v>
      </c>
      <c r="D196" s="113" t="s">
        <v>130</v>
      </c>
      <c r="E196" s="114" t="s">
        <v>346</v>
      </c>
      <c r="F196" s="202" t="s">
        <v>347</v>
      </c>
      <c r="G196" s="203"/>
      <c r="H196" s="203"/>
      <c r="I196" s="203"/>
      <c r="J196" s="115" t="s">
        <v>202</v>
      </c>
      <c r="K196" s="116">
        <v>251.5</v>
      </c>
      <c r="L196" s="204">
        <v>0</v>
      </c>
      <c r="M196" s="203"/>
      <c r="N196" s="204">
        <f>ROUND($L$196*$K$196,2)</f>
        <v>0</v>
      </c>
      <c r="O196" s="203"/>
      <c r="P196" s="203"/>
      <c r="Q196" s="203"/>
      <c r="R196" s="20"/>
      <c r="T196" s="117"/>
      <c r="U196" s="26" t="s">
        <v>43</v>
      </c>
      <c r="V196" s="118">
        <v>0</v>
      </c>
      <c r="W196" s="118">
        <f>$V$196*$K$196</f>
        <v>0</v>
      </c>
      <c r="X196" s="118">
        <v>0</v>
      </c>
      <c r="Y196" s="118">
        <f>$X$196*$K$196</f>
        <v>0</v>
      </c>
      <c r="Z196" s="118">
        <v>0</v>
      </c>
      <c r="AA196" s="119">
        <f>$Z$196*$K$196</f>
        <v>0</v>
      </c>
      <c r="AR196" s="6" t="s">
        <v>128</v>
      </c>
      <c r="AT196" s="6" t="s">
        <v>130</v>
      </c>
      <c r="AU196" s="6" t="s">
        <v>97</v>
      </c>
      <c r="AY196" s="6" t="s">
        <v>129</v>
      </c>
      <c r="BE196" s="120">
        <f>IF($U$196="základní",$N$196,0)</f>
        <v>0</v>
      </c>
      <c r="BF196" s="120">
        <f>IF($U$196="snížená",$N$196,0)</f>
        <v>0</v>
      </c>
      <c r="BG196" s="120">
        <f>IF($U$196="zákl. přenesená",$N$196,0)</f>
        <v>0</v>
      </c>
      <c r="BH196" s="120">
        <f>IF($U$196="sníž. přenesená",$N$196,0)</f>
        <v>0</v>
      </c>
      <c r="BI196" s="120">
        <f>IF($U$196="nulová",$N$196,0)</f>
        <v>0</v>
      </c>
      <c r="BJ196" s="6" t="s">
        <v>19</v>
      </c>
      <c r="BK196" s="120">
        <f>ROUND($L$196*$K$196,2)</f>
        <v>0</v>
      </c>
      <c r="BL196" s="6" t="s">
        <v>128</v>
      </c>
      <c r="BM196" s="6" t="s">
        <v>348</v>
      </c>
    </row>
    <row r="197" spans="2:65" s="6" customFormat="1" ht="18.75" customHeight="1" x14ac:dyDescent="0.3">
      <c r="B197" s="124"/>
      <c r="E197" s="125"/>
      <c r="F197" s="210" t="s">
        <v>349</v>
      </c>
      <c r="G197" s="211"/>
      <c r="H197" s="211"/>
      <c r="I197" s="211"/>
      <c r="K197" s="126">
        <v>251.5</v>
      </c>
      <c r="R197" s="127"/>
      <c r="T197" s="128"/>
      <c r="AA197" s="129"/>
      <c r="AT197" s="125" t="s">
        <v>182</v>
      </c>
      <c r="AU197" s="125" t="s">
        <v>97</v>
      </c>
      <c r="AV197" s="125" t="s">
        <v>97</v>
      </c>
      <c r="AW197" s="125" t="s">
        <v>107</v>
      </c>
      <c r="AX197" s="125" t="s">
        <v>19</v>
      </c>
      <c r="AY197" s="125" t="s">
        <v>129</v>
      </c>
    </row>
    <row r="198" spans="2:65" s="6" customFormat="1" ht="27" customHeight="1" x14ac:dyDescent="0.3">
      <c r="B198" s="19"/>
      <c r="C198" s="141" t="s">
        <v>350</v>
      </c>
      <c r="D198" s="141" t="s">
        <v>288</v>
      </c>
      <c r="E198" s="142" t="s">
        <v>351</v>
      </c>
      <c r="F198" s="216" t="s">
        <v>352</v>
      </c>
      <c r="G198" s="217"/>
      <c r="H198" s="217"/>
      <c r="I198" s="217"/>
      <c r="J198" s="143" t="s">
        <v>157</v>
      </c>
      <c r="K198" s="144">
        <v>51.808999999999997</v>
      </c>
      <c r="L198" s="218">
        <v>0</v>
      </c>
      <c r="M198" s="217"/>
      <c r="N198" s="218">
        <f>ROUND($L$198*$K$198,2)</f>
        <v>0</v>
      </c>
      <c r="O198" s="203"/>
      <c r="P198" s="203"/>
      <c r="Q198" s="203"/>
      <c r="R198" s="20"/>
      <c r="T198" s="117"/>
      <c r="U198" s="26" t="s">
        <v>43</v>
      </c>
      <c r="V198" s="118">
        <v>0</v>
      </c>
      <c r="W198" s="118">
        <f>$V$198*$K$198</f>
        <v>0</v>
      </c>
      <c r="X198" s="118">
        <v>3.1940000000000003E-2</v>
      </c>
      <c r="Y198" s="118">
        <f>$X$198*$K$198</f>
        <v>1.6547794600000001</v>
      </c>
      <c r="Z198" s="118">
        <v>0</v>
      </c>
      <c r="AA198" s="119">
        <f>$Z$198*$K$198</f>
        <v>0</v>
      </c>
      <c r="AR198" s="6" t="s">
        <v>209</v>
      </c>
      <c r="AT198" s="6" t="s">
        <v>288</v>
      </c>
      <c r="AU198" s="6" t="s">
        <v>97</v>
      </c>
      <c r="AY198" s="6" t="s">
        <v>129</v>
      </c>
      <c r="BE198" s="120">
        <f>IF($U$198="základní",$N$198,0)</f>
        <v>0</v>
      </c>
      <c r="BF198" s="120">
        <f>IF($U$198="snížená",$N$198,0)</f>
        <v>0</v>
      </c>
      <c r="BG198" s="120">
        <f>IF($U$198="zákl. přenesená",$N$198,0)</f>
        <v>0</v>
      </c>
      <c r="BH198" s="120">
        <f>IF($U$198="sníž. přenesená",$N$198,0)</f>
        <v>0</v>
      </c>
      <c r="BI198" s="120">
        <f>IF($U$198="nulová",$N$198,0)</f>
        <v>0</v>
      </c>
      <c r="BJ198" s="6" t="s">
        <v>19</v>
      </c>
      <c r="BK198" s="120">
        <f>ROUND($L$198*$K$198,2)</f>
        <v>0</v>
      </c>
      <c r="BL198" s="6" t="s">
        <v>128</v>
      </c>
      <c r="BM198" s="6" t="s">
        <v>353</v>
      </c>
    </row>
    <row r="199" spans="2:65" s="6" customFormat="1" ht="18.75" customHeight="1" x14ac:dyDescent="0.3">
      <c r="B199" s="124"/>
      <c r="E199" s="125"/>
      <c r="F199" s="210" t="s">
        <v>354</v>
      </c>
      <c r="G199" s="211"/>
      <c r="H199" s="211"/>
      <c r="I199" s="211"/>
      <c r="K199" s="126">
        <v>51.808999999999997</v>
      </c>
      <c r="R199" s="127"/>
      <c r="T199" s="128"/>
      <c r="AA199" s="129"/>
      <c r="AT199" s="125" t="s">
        <v>182</v>
      </c>
      <c r="AU199" s="125" t="s">
        <v>97</v>
      </c>
      <c r="AV199" s="125" t="s">
        <v>97</v>
      </c>
      <c r="AW199" s="125" t="s">
        <v>107</v>
      </c>
      <c r="AX199" s="125" t="s">
        <v>19</v>
      </c>
      <c r="AY199" s="125" t="s">
        <v>129</v>
      </c>
    </row>
    <row r="200" spans="2:65" s="6" customFormat="1" ht="15.75" customHeight="1" x14ac:dyDescent="0.3">
      <c r="B200" s="19"/>
      <c r="C200" s="113" t="s">
        <v>355</v>
      </c>
      <c r="D200" s="113" t="s">
        <v>130</v>
      </c>
      <c r="E200" s="114" t="s">
        <v>356</v>
      </c>
      <c r="F200" s="202" t="s">
        <v>357</v>
      </c>
      <c r="G200" s="203"/>
      <c r="H200" s="203"/>
      <c r="I200" s="203"/>
      <c r="J200" s="115" t="s">
        <v>157</v>
      </c>
      <c r="K200" s="116">
        <v>12</v>
      </c>
      <c r="L200" s="204">
        <v>0</v>
      </c>
      <c r="M200" s="203"/>
      <c r="N200" s="204">
        <f>ROUND($L$200*$K$200,2)</f>
        <v>0</v>
      </c>
      <c r="O200" s="203"/>
      <c r="P200" s="203"/>
      <c r="Q200" s="203"/>
      <c r="R200" s="20"/>
      <c r="T200" s="117"/>
      <c r="U200" s="26" t="s">
        <v>43</v>
      </c>
      <c r="V200" s="118">
        <v>0</v>
      </c>
      <c r="W200" s="118">
        <f>$V$200*$K$200</f>
        <v>0</v>
      </c>
      <c r="X200" s="118">
        <v>0</v>
      </c>
      <c r="Y200" s="118">
        <f>$X$200*$K$200</f>
        <v>0</v>
      </c>
      <c r="Z200" s="118">
        <v>0</v>
      </c>
      <c r="AA200" s="119">
        <f>$Z$200*$K$200</f>
        <v>0</v>
      </c>
      <c r="AR200" s="6" t="s">
        <v>128</v>
      </c>
      <c r="AT200" s="6" t="s">
        <v>130</v>
      </c>
      <c r="AU200" s="6" t="s">
        <v>97</v>
      </c>
      <c r="AY200" s="6" t="s">
        <v>129</v>
      </c>
      <c r="BE200" s="120">
        <f>IF($U$200="základní",$N$200,0)</f>
        <v>0</v>
      </c>
      <c r="BF200" s="120">
        <f>IF($U$200="snížená",$N$200,0)</f>
        <v>0</v>
      </c>
      <c r="BG200" s="120">
        <f>IF($U$200="zákl. přenesená",$N$200,0)</f>
        <v>0</v>
      </c>
      <c r="BH200" s="120">
        <f>IF($U$200="sníž. přenesená",$N$200,0)</f>
        <v>0</v>
      </c>
      <c r="BI200" s="120">
        <f>IF($U$200="nulová",$N$200,0)</f>
        <v>0</v>
      </c>
      <c r="BJ200" s="6" t="s">
        <v>19</v>
      </c>
      <c r="BK200" s="120">
        <f>ROUND($L$200*$K$200,2)</f>
        <v>0</v>
      </c>
      <c r="BL200" s="6" t="s">
        <v>128</v>
      </c>
      <c r="BM200" s="6" t="s">
        <v>358</v>
      </c>
    </row>
    <row r="201" spans="2:65" s="6" customFormat="1" ht="18.75" customHeight="1" x14ac:dyDescent="0.3">
      <c r="B201" s="124"/>
      <c r="E201" s="125"/>
      <c r="F201" s="210" t="s">
        <v>359</v>
      </c>
      <c r="G201" s="211"/>
      <c r="H201" s="211"/>
      <c r="I201" s="211"/>
      <c r="K201" s="126">
        <v>12</v>
      </c>
      <c r="R201" s="127"/>
      <c r="T201" s="128"/>
      <c r="AA201" s="129"/>
      <c r="AT201" s="125" t="s">
        <v>182</v>
      </c>
      <c r="AU201" s="125" t="s">
        <v>97</v>
      </c>
      <c r="AV201" s="125" t="s">
        <v>97</v>
      </c>
      <c r="AW201" s="125" t="s">
        <v>107</v>
      </c>
      <c r="AX201" s="125" t="s">
        <v>19</v>
      </c>
      <c r="AY201" s="125" t="s">
        <v>129</v>
      </c>
    </row>
    <row r="202" spans="2:65" s="6" customFormat="1" ht="15.75" customHeight="1" x14ac:dyDescent="0.3">
      <c r="B202" s="19"/>
      <c r="C202" s="141" t="s">
        <v>360</v>
      </c>
      <c r="D202" s="141" t="s">
        <v>288</v>
      </c>
      <c r="E202" s="142" t="s">
        <v>361</v>
      </c>
      <c r="F202" s="216" t="s">
        <v>362</v>
      </c>
      <c r="G202" s="217"/>
      <c r="H202" s="217"/>
      <c r="I202" s="217"/>
      <c r="J202" s="143" t="s">
        <v>157</v>
      </c>
      <c r="K202" s="144">
        <v>12.36</v>
      </c>
      <c r="L202" s="218">
        <v>0</v>
      </c>
      <c r="M202" s="217"/>
      <c r="N202" s="218">
        <f>ROUND($L$202*$K$202,2)</f>
        <v>0</v>
      </c>
      <c r="O202" s="203"/>
      <c r="P202" s="203"/>
      <c r="Q202" s="203"/>
      <c r="R202" s="20"/>
      <c r="T202" s="117"/>
      <c r="U202" s="26" t="s">
        <v>43</v>
      </c>
      <c r="V202" s="118">
        <v>0</v>
      </c>
      <c r="W202" s="118">
        <f>$V$202*$K$202</f>
        <v>0</v>
      </c>
      <c r="X202" s="118">
        <v>3.2000000000000003E-4</v>
      </c>
      <c r="Y202" s="118">
        <f>$X$202*$K$202</f>
        <v>3.9551999999999999E-3</v>
      </c>
      <c r="Z202" s="118">
        <v>0</v>
      </c>
      <c r="AA202" s="119">
        <f>$Z$202*$K$202</f>
        <v>0</v>
      </c>
      <c r="AR202" s="6" t="s">
        <v>209</v>
      </c>
      <c r="AT202" s="6" t="s">
        <v>288</v>
      </c>
      <c r="AU202" s="6" t="s">
        <v>97</v>
      </c>
      <c r="AY202" s="6" t="s">
        <v>129</v>
      </c>
      <c r="BE202" s="120">
        <f>IF($U$202="základní",$N$202,0)</f>
        <v>0</v>
      </c>
      <c r="BF202" s="120">
        <f>IF($U$202="snížená",$N$202,0)</f>
        <v>0</v>
      </c>
      <c r="BG202" s="120">
        <f>IF($U$202="zákl. přenesená",$N$202,0)</f>
        <v>0</v>
      </c>
      <c r="BH202" s="120">
        <f>IF($U$202="sníž. přenesená",$N$202,0)</f>
        <v>0</v>
      </c>
      <c r="BI202" s="120">
        <f>IF($U$202="nulová",$N$202,0)</f>
        <v>0</v>
      </c>
      <c r="BJ202" s="6" t="s">
        <v>19</v>
      </c>
      <c r="BK202" s="120">
        <f>ROUND($L$202*$K$202,2)</f>
        <v>0</v>
      </c>
      <c r="BL202" s="6" t="s">
        <v>128</v>
      </c>
      <c r="BM202" s="6" t="s">
        <v>363</v>
      </c>
    </row>
    <row r="203" spans="2:65" s="6" customFormat="1" ht="18.75" customHeight="1" x14ac:dyDescent="0.3">
      <c r="B203" s="19"/>
      <c r="F203" s="208" t="s">
        <v>364</v>
      </c>
      <c r="G203" s="170"/>
      <c r="H203" s="170"/>
      <c r="I203" s="170"/>
      <c r="R203" s="20"/>
      <c r="T203" s="54"/>
      <c r="AA203" s="55"/>
      <c r="AT203" s="6" t="s">
        <v>153</v>
      </c>
      <c r="AU203" s="6" t="s">
        <v>97</v>
      </c>
    </row>
    <row r="204" spans="2:65" s="6" customFormat="1" ht="18.75" customHeight="1" x14ac:dyDescent="0.3">
      <c r="B204" s="124"/>
      <c r="E204" s="125"/>
      <c r="F204" s="210" t="s">
        <v>365</v>
      </c>
      <c r="G204" s="211"/>
      <c r="H204" s="211"/>
      <c r="I204" s="211"/>
      <c r="K204" s="126">
        <v>12.36</v>
      </c>
      <c r="R204" s="127"/>
      <c r="T204" s="128"/>
      <c r="AA204" s="129"/>
      <c r="AT204" s="125" t="s">
        <v>182</v>
      </c>
      <c r="AU204" s="125" t="s">
        <v>97</v>
      </c>
      <c r="AV204" s="125" t="s">
        <v>97</v>
      </c>
      <c r="AW204" s="125" t="s">
        <v>107</v>
      </c>
      <c r="AX204" s="125" t="s">
        <v>19</v>
      </c>
      <c r="AY204" s="125" t="s">
        <v>129</v>
      </c>
    </row>
    <row r="205" spans="2:65" s="6" customFormat="1" ht="39" customHeight="1" x14ac:dyDescent="0.3">
      <c r="B205" s="19"/>
      <c r="C205" s="141" t="s">
        <v>366</v>
      </c>
      <c r="D205" s="141" t="s">
        <v>288</v>
      </c>
      <c r="E205" s="142" t="s">
        <v>367</v>
      </c>
      <c r="F205" s="216" t="s">
        <v>368</v>
      </c>
      <c r="G205" s="217"/>
      <c r="H205" s="217"/>
      <c r="I205" s="217"/>
      <c r="J205" s="143" t="s">
        <v>157</v>
      </c>
      <c r="K205" s="144">
        <v>2</v>
      </c>
      <c r="L205" s="218">
        <v>0</v>
      </c>
      <c r="M205" s="217"/>
      <c r="N205" s="218">
        <f>ROUND($L$205*$K$205,2)</f>
        <v>0</v>
      </c>
      <c r="O205" s="203"/>
      <c r="P205" s="203"/>
      <c r="Q205" s="203"/>
      <c r="R205" s="20"/>
      <c r="T205" s="117"/>
      <c r="U205" s="26" t="s">
        <v>43</v>
      </c>
      <c r="V205" s="118">
        <v>0</v>
      </c>
      <c r="W205" s="118">
        <f>$V$205*$K$205</f>
        <v>0</v>
      </c>
      <c r="X205" s="118">
        <v>3.2</v>
      </c>
      <c r="Y205" s="118">
        <f>$X$205*$K$205</f>
        <v>6.4</v>
      </c>
      <c r="Z205" s="118">
        <v>0</v>
      </c>
      <c r="AA205" s="119">
        <f>$Z$205*$K$205</f>
        <v>0</v>
      </c>
      <c r="AR205" s="6" t="s">
        <v>209</v>
      </c>
      <c r="AT205" s="6" t="s">
        <v>288</v>
      </c>
      <c r="AU205" s="6" t="s">
        <v>97</v>
      </c>
      <c r="AY205" s="6" t="s">
        <v>129</v>
      </c>
      <c r="BE205" s="120">
        <f>IF($U$205="základní",$N$205,0)</f>
        <v>0</v>
      </c>
      <c r="BF205" s="120">
        <f>IF($U$205="snížená",$N$205,0)</f>
        <v>0</v>
      </c>
      <c r="BG205" s="120">
        <f>IF($U$205="zákl. přenesená",$N$205,0)</f>
        <v>0</v>
      </c>
      <c r="BH205" s="120">
        <f>IF($U$205="sníž. přenesená",$N$205,0)</f>
        <v>0</v>
      </c>
      <c r="BI205" s="120">
        <f>IF($U$205="nulová",$N$205,0)</f>
        <v>0</v>
      </c>
      <c r="BJ205" s="6" t="s">
        <v>19</v>
      </c>
      <c r="BK205" s="120">
        <f>ROUND($L$205*$K$205,2)</f>
        <v>0</v>
      </c>
      <c r="BL205" s="6" t="s">
        <v>128</v>
      </c>
      <c r="BM205" s="6" t="s">
        <v>369</v>
      </c>
    </row>
    <row r="206" spans="2:65" s="6" customFormat="1" ht="32.25" customHeight="1" x14ac:dyDescent="0.3">
      <c r="B206" s="124"/>
      <c r="E206" s="125"/>
      <c r="F206" s="210" t="s">
        <v>370</v>
      </c>
      <c r="G206" s="211"/>
      <c r="H206" s="211"/>
      <c r="I206" s="211"/>
      <c r="K206" s="126">
        <v>2</v>
      </c>
      <c r="R206" s="127"/>
      <c r="T206" s="128"/>
      <c r="AA206" s="129"/>
      <c r="AT206" s="125" t="s">
        <v>182</v>
      </c>
      <c r="AU206" s="125" t="s">
        <v>97</v>
      </c>
      <c r="AV206" s="125" t="s">
        <v>97</v>
      </c>
      <c r="AW206" s="125" t="s">
        <v>107</v>
      </c>
      <c r="AX206" s="125" t="s">
        <v>19</v>
      </c>
      <c r="AY206" s="125" t="s">
        <v>129</v>
      </c>
    </row>
    <row r="207" spans="2:65" s="6" customFormat="1" ht="39" customHeight="1" x14ac:dyDescent="0.3">
      <c r="B207" s="19"/>
      <c r="C207" s="141" t="s">
        <v>371</v>
      </c>
      <c r="D207" s="141" t="s">
        <v>288</v>
      </c>
      <c r="E207" s="142" t="s">
        <v>372</v>
      </c>
      <c r="F207" s="216" t="s">
        <v>373</v>
      </c>
      <c r="G207" s="217"/>
      <c r="H207" s="217"/>
      <c r="I207" s="217"/>
      <c r="J207" s="143" t="s">
        <v>157</v>
      </c>
      <c r="K207" s="144">
        <v>1</v>
      </c>
      <c r="L207" s="218">
        <v>0</v>
      </c>
      <c r="M207" s="217"/>
      <c r="N207" s="218">
        <f>ROUND($L$207*$K$207,2)</f>
        <v>0</v>
      </c>
      <c r="O207" s="203"/>
      <c r="P207" s="203"/>
      <c r="Q207" s="203"/>
      <c r="R207" s="20"/>
      <c r="T207" s="117"/>
      <c r="U207" s="26" t="s">
        <v>43</v>
      </c>
      <c r="V207" s="118">
        <v>0</v>
      </c>
      <c r="W207" s="118">
        <f>$V$207*$K$207</f>
        <v>0</v>
      </c>
      <c r="X207" s="118">
        <v>3</v>
      </c>
      <c r="Y207" s="118">
        <f>$X$207*$K$207</f>
        <v>3</v>
      </c>
      <c r="Z207" s="118">
        <v>0</v>
      </c>
      <c r="AA207" s="119">
        <f>$Z$207*$K$207</f>
        <v>0</v>
      </c>
      <c r="AR207" s="6" t="s">
        <v>209</v>
      </c>
      <c r="AT207" s="6" t="s">
        <v>288</v>
      </c>
      <c r="AU207" s="6" t="s">
        <v>97</v>
      </c>
      <c r="AY207" s="6" t="s">
        <v>129</v>
      </c>
      <c r="BE207" s="120">
        <f>IF($U$207="základní",$N$207,0)</f>
        <v>0</v>
      </c>
      <c r="BF207" s="120">
        <f>IF($U$207="snížená",$N$207,0)</f>
        <v>0</v>
      </c>
      <c r="BG207" s="120">
        <f>IF($U$207="zákl. přenesená",$N$207,0)</f>
        <v>0</v>
      </c>
      <c r="BH207" s="120">
        <f>IF($U$207="sníž. přenesená",$N$207,0)</f>
        <v>0</v>
      </c>
      <c r="BI207" s="120">
        <f>IF($U$207="nulová",$N$207,0)</f>
        <v>0</v>
      </c>
      <c r="BJ207" s="6" t="s">
        <v>19</v>
      </c>
      <c r="BK207" s="120">
        <f>ROUND($L$207*$K$207,2)</f>
        <v>0</v>
      </c>
      <c r="BL207" s="6" t="s">
        <v>128</v>
      </c>
      <c r="BM207" s="6" t="s">
        <v>374</v>
      </c>
    </row>
    <row r="208" spans="2:65" s="6" customFormat="1" ht="32.25" customHeight="1" x14ac:dyDescent="0.3">
      <c r="B208" s="124"/>
      <c r="E208" s="125"/>
      <c r="F208" s="210" t="s">
        <v>375</v>
      </c>
      <c r="G208" s="211"/>
      <c r="H208" s="211"/>
      <c r="I208" s="211"/>
      <c r="K208" s="126">
        <v>1</v>
      </c>
      <c r="R208" s="127"/>
      <c r="T208" s="128"/>
      <c r="AA208" s="129"/>
      <c r="AT208" s="125" t="s">
        <v>182</v>
      </c>
      <c r="AU208" s="125" t="s">
        <v>97</v>
      </c>
      <c r="AV208" s="125" t="s">
        <v>97</v>
      </c>
      <c r="AW208" s="125" t="s">
        <v>107</v>
      </c>
      <c r="AX208" s="125" t="s">
        <v>19</v>
      </c>
      <c r="AY208" s="125" t="s">
        <v>129</v>
      </c>
    </row>
    <row r="209" spans="2:65" s="6" customFormat="1" ht="39" customHeight="1" x14ac:dyDescent="0.3">
      <c r="B209" s="19"/>
      <c r="C209" s="141" t="s">
        <v>376</v>
      </c>
      <c r="D209" s="141" t="s">
        <v>288</v>
      </c>
      <c r="E209" s="142" t="s">
        <v>377</v>
      </c>
      <c r="F209" s="216" t="s">
        <v>378</v>
      </c>
      <c r="G209" s="217"/>
      <c r="H209" s="217"/>
      <c r="I209" s="217"/>
      <c r="J209" s="143" t="s">
        <v>157</v>
      </c>
      <c r="K209" s="144">
        <v>3</v>
      </c>
      <c r="L209" s="218">
        <v>0</v>
      </c>
      <c r="M209" s="217"/>
      <c r="N209" s="218">
        <f>ROUND($L$209*$K$209,2)</f>
        <v>0</v>
      </c>
      <c r="O209" s="203"/>
      <c r="P209" s="203"/>
      <c r="Q209" s="203"/>
      <c r="R209" s="20"/>
      <c r="T209" s="117"/>
      <c r="U209" s="26" t="s">
        <v>43</v>
      </c>
      <c r="V209" s="118">
        <v>0</v>
      </c>
      <c r="W209" s="118">
        <f>$V$209*$K$209</f>
        <v>0</v>
      </c>
      <c r="X209" s="118">
        <v>3.6</v>
      </c>
      <c r="Y209" s="118">
        <f>$X$209*$K$209</f>
        <v>10.8</v>
      </c>
      <c r="Z209" s="118">
        <v>0</v>
      </c>
      <c r="AA209" s="119">
        <f>$Z$209*$K$209</f>
        <v>0</v>
      </c>
      <c r="AR209" s="6" t="s">
        <v>209</v>
      </c>
      <c r="AT209" s="6" t="s">
        <v>288</v>
      </c>
      <c r="AU209" s="6" t="s">
        <v>97</v>
      </c>
      <c r="AY209" s="6" t="s">
        <v>129</v>
      </c>
      <c r="BE209" s="120">
        <f>IF($U$209="základní",$N$209,0)</f>
        <v>0</v>
      </c>
      <c r="BF209" s="120">
        <f>IF($U$209="snížená",$N$209,0)</f>
        <v>0</v>
      </c>
      <c r="BG209" s="120">
        <f>IF($U$209="zákl. přenesená",$N$209,0)</f>
        <v>0</v>
      </c>
      <c r="BH209" s="120">
        <f>IF($U$209="sníž. přenesená",$N$209,0)</f>
        <v>0</v>
      </c>
      <c r="BI209" s="120">
        <f>IF($U$209="nulová",$N$209,0)</f>
        <v>0</v>
      </c>
      <c r="BJ209" s="6" t="s">
        <v>19</v>
      </c>
      <c r="BK209" s="120">
        <f>ROUND($L$209*$K$209,2)</f>
        <v>0</v>
      </c>
      <c r="BL209" s="6" t="s">
        <v>128</v>
      </c>
      <c r="BM209" s="6" t="s">
        <v>379</v>
      </c>
    </row>
    <row r="210" spans="2:65" s="6" customFormat="1" ht="32.25" customHeight="1" x14ac:dyDescent="0.3">
      <c r="B210" s="124"/>
      <c r="E210" s="125"/>
      <c r="F210" s="210" t="s">
        <v>380</v>
      </c>
      <c r="G210" s="211"/>
      <c r="H210" s="211"/>
      <c r="I210" s="211"/>
      <c r="K210" s="126">
        <v>3</v>
      </c>
      <c r="R210" s="127"/>
      <c r="T210" s="128"/>
      <c r="AA210" s="129"/>
      <c r="AT210" s="125" t="s">
        <v>182</v>
      </c>
      <c r="AU210" s="125" t="s">
        <v>97</v>
      </c>
      <c r="AV210" s="125" t="s">
        <v>97</v>
      </c>
      <c r="AW210" s="125" t="s">
        <v>107</v>
      </c>
      <c r="AX210" s="125" t="s">
        <v>19</v>
      </c>
      <c r="AY210" s="125" t="s">
        <v>129</v>
      </c>
    </row>
    <row r="211" spans="2:65" s="6" customFormat="1" ht="15.75" customHeight="1" x14ac:dyDescent="0.3">
      <c r="B211" s="19"/>
      <c r="C211" s="113" t="s">
        <v>381</v>
      </c>
      <c r="D211" s="113" t="s">
        <v>130</v>
      </c>
      <c r="E211" s="114" t="s">
        <v>382</v>
      </c>
      <c r="F211" s="202" t="s">
        <v>383</v>
      </c>
      <c r="G211" s="203"/>
      <c r="H211" s="203"/>
      <c r="I211" s="203"/>
      <c r="J211" s="115" t="s">
        <v>157</v>
      </c>
      <c r="K211" s="116">
        <v>12</v>
      </c>
      <c r="L211" s="204">
        <v>0</v>
      </c>
      <c r="M211" s="203"/>
      <c r="N211" s="204">
        <f>ROUND($L$211*$K$211,2)</f>
        <v>0</v>
      </c>
      <c r="O211" s="203"/>
      <c r="P211" s="203"/>
      <c r="Q211" s="203"/>
      <c r="R211" s="20"/>
      <c r="T211" s="117"/>
      <c r="U211" s="26" t="s">
        <v>43</v>
      </c>
      <c r="V211" s="118">
        <v>0</v>
      </c>
      <c r="W211" s="118">
        <f>$V$211*$K$211</f>
        <v>0</v>
      </c>
      <c r="X211" s="118">
        <v>0</v>
      </c>
      <c r="Y211" s="118">
        <f>$X$211*$K$211</f>
        <v>0</v>
      </c>
      <c r="Z211" s="118">
        <v>0</v>
      </c>
      <c r="AA211" s="119">
        <f>$Z$211*$K$211</f>
        <v>0</v>
      </c>
      <c r="AR211" s="6" t="s">
        <v>128</v>
      </c>
      <c r="AT211" s="6" t="s">
        <v>130</v>
      </c>
      <c r="AU211" s="6" t="s">
        <v>97</v>
      </c>
      <c r="AY211" s="6" t="s">
        <v>129</v>
      </c>
      <c r="BE211" s="120">
        <f>IF($U$211="základní",$N$211,0)</f>
        <v>0</v>
      </c>
      <c r="BF211" s="120">
        <f>IF($U$211="snížená",$N$211,0)</f>
        <v>0</v>
      </c>
      <c r="BG211" s="120">
        <f>IF($U$211="zákl. přenesená",$N$211,0)</f>
        <v>0</v>
      </c>
      <c r="BH211" s="120">
        <f>IF($U$211="sníž. přenesená",$N$211,0)</f>
        <v>0</v>
      </c>
      <c r="BI211" s="120">
        <f>IF($U$211="nulová",$N$211,0)</f>
        <v>0</v>
      </c>
      <c r="BJ211" s="6" t="s">
        <v>19</v>
      </c>
      <c r="BK211" s="120">
        <f>ROUND($L$211*$K$211,2)</f>
        <v>0</v>
      </c>
      <c r="BL211" s="6" t="s">
        <v>128</v>
      </c>
      <c r="BM211" s="6" t="s">
        <v>384</v>
      </c>
    </row>
    <row r="212" spans="2:65" s="6" customFormat="1" ht="18.75" customHeight="1" x14ac:dyDescent="0.3">
      <c r="B212" s="124"/>
      <c r="E212" s="125"/>
      <c r="F212" s="210" t="s">
        <v>359</v>
      </c>
      <c r="G212" s="211"/>
      <c r="H212" s="211"/>
      <c r="I212" s="211"/>
      <c r="K212" s="126">
        <v>12</v>
      </c>
      <c r="R212" s="127"/>
      <c r="T212" s="128"/>
      <c r="AA212" s="129"/>
      <c r="AT212" s="125" t="s">
        <v>182</v>
      </c>
      <c r="AU212" s="125" t="s">
        <v>97</v>
      </c>
      <c r="AV212" s="125" t="s">
        <v>97</v>
      </c>
      <c r="AW212" s="125" t="s">
        <v>107</v>
      </c>
      <c r="AX212" s="125" t="s">
        <v>19</v>
      </c>
      <c r="AY212" s="125" t="s">
        <v>129</v>
      </c>
    </row>
    <row r="213" spans="2:65" s="6" customFormat="1" ht="27" customHeight="1" x14ac:dyDescent="0.3">
      <c r="B213" s="19"/>
      <c r="C213" s="141" t="s">
        <v>385</v>
      </c>
      <c r="D213" s="141" t="s">
        <v>288</v>
      </c>
      <c r="E213" s="142" t="s">
        <v>386</v>
      </c>
      <c r="F213" s="216" t="s">
        <v>387</v>
      </c>
      <c r="G213" s="217"/>
      <c r="H213" s="217"/>
      <c r="I213" s="217"/>
      <c r="J213" s="143" t="s">
        <v>157</v>
      </c>
      <c r="K213" s="144">
        <v>12.36</v>
      </c>
      <c r="L213" s="218">
        <v>0</v>
      </c>
      <c r="M213" s="217"/>
      <c r="N213" s="218">
        <f>ROUND($L$213*$K$213,2)</f>
        <v>0</v>
      </c>
      <c r="O213" s="203"/>
      <c r="P213" s="203"/>
      <c r="Q213" s="203"/>
      <c r="R213" s="20"/>
      <c r="T213" s="117"/>
      <c r="U213" s="26" t="s">
        <v>43</v>
      </c>
      <c r="V213" s="118">
        <v>0</v>
      </c>
      <c r="W213" s="118">
        <f>$V$213*$K$213</f>
        <v>0</v>
      </c>
      <c r="X213" s="118">
        <v>5.4200000000000003E-3</v>
      </c>
      <c r="Y213" s="118">
        <f>$X$213*$K$213</f>
        <v>6.6991200000000001E-2</v>
      </c>
      <c r="Z213" s="118">
        <v>0</v>
      </c>
      <c r="AA213" s="119">
        <f>$Z$213*$K$213</f>
        <v>0</v>
      </c>
      <c r="AR213" s="6" t="s">
        <v>209</v>
      </c>
      <c r="AT213" s="6" t="s">
        <v>288</v>
      </c>
      <c r="AU213" s="6" t="s">
        <v>97</v>
      </c>
      <c r="AY213" s="6" t="s">
        <v>129</v>
      </c>
      <c r="BE213" s="120">
        <f>IF($U$213="základní",$N$213,0)</f>
        <v>0</v>
      </c>
      <c r="BF213" s="120">
        <f>IF($U$213="snížená",$N$213,0)</f>
        <v>0</v>
      </c>
      <c r="BG213" s="120">
        <f>IF($U$213="zákl. přenesená",$N$213,0)</f>
        <v>0</v>
      </c>
      <c r="BH213" s="120">
        <f>IF($U$213="sníž. přenesená",$N$213,0)</f>
        <v>0</v>
      </c>
      <c r="BI213" s="120">
        <f>IF($U$213="nulová",$N$213,0)</f>
        <v>0</v>
      </c>
      <c r="BJ213" s="6" t="s">
        <v>19</v>
      </c>
      <c r="BK213" s="120">
        <f>ROUND($L$213*$K$213,2)</f>
        <v>0</v>
      </c>
      <c r="BL213" s="6" t="s">
        <v>128</v>
      </c>
      <c r="BM213" s="6" t="s">
        <v>388</v>
      </c>
    </row>
    <row r="214" spans="2:65" s="6" customFormat="1" ht="18.75" customHeight="1" x14ac:dyDescent="0.3">
      <c r="B214" s="124"/>
      <c r="E214" s="125"/>
      <c r="F214" s="210" t="s">
        <v>389</v>
      </c>
      <c r="G214" s="211"/>
      <c r="H214" s="211"/>
      <c r="I214" s="211"/>
      <c r="K214" s="126">
        <v>12.36</v>
      </c>
      <c r="R214" s="127"/>
      <c r="T214" s="128"/>
      <c r="AA214" s="129"/>
      <c r="AT214" s="125" t="s">
        <v>182</v>
      </c>
      <c r="AU214" s="125" t="s">
        <v>97</v>
      </c>
      <c r="AV214" s="125" t="s">
        <v>97</v>
      </c>
      <c r="AW214" s="125" t="s">
        <v>107</v>
      </c>
      <c r="AX214" s="125" t="s">
        <v>19</v>
      </c>
      <c r="AY214" s="125" t="s">
        <v>129</v>
      </c>
    </row>
    <row r="215" spans="2:65" s="6" customFormat="1" ht="15.75" customHeight="1" x14ac:dyDescent="0.3">
      <c r="B215" s="19"/>
      <c r="C215" s="113" t="s">
        <v>390</v>
      </c>
      <c r="D215" s="113" t="s">
        <v>130</v>
      </c>
      <c r="E215" s="114" t="s">
        <v>391</v>
      </c>
      <c r="F215" s="202" t="s">
        <v>392</v>
      </c>
      <c r="G215" s="203"/>
      <c r="H215" s="203"/>
      <c r="I215" s="203"/>
      <c r="J215" s="115" t="s">
        <v>202</v>
      </c>
      <c r="K215" s="116">
        <v>251.5</v>
      </c>
      <c r="L215" s="204">
        <v>0</v>
      </c>
      <c r="M215" s="203"/>
      <c r="N215" s="204">
        <f>ROUND($L$215*$K$215,2)</f>
        <v>0</v>
      </c>
      <c r="O215" s="203"/>
      <c r="P215" s="203"/>
      <c r="Q215" s="203"/>
      <c r="R215" s="20"/>
      <c r="T215" s="117"/>
      <c r="U215" s="26" t="s">
        <v>43</v>
      </c>
      <c r="V215" s="118">
        <v>0</v>
      </c>
      <c r="W215" s="118">
        <f>$V$215*$K$215</f>
        <v>0</v>
      </c>
      <c r="X215" s="118">
        <v>0</v>
      </c>
      <c r="Y215" s="118">
        <f>$X$215*$K$215</f>
        <v>0</v>
      </c>
      <c r="Z215" s="118">
        <v>0</v>
      </c>
      <c r="AA215" s="119">
        <f>$Z$215*$K$215</f>
        <v>0</v>
      </c>
      <c r="AR215" s="6" t="s">
        <v>128</v>
      </c>
      <c r="AT215" s="6" t="s">
        <v>130</v>
      </c>
      <c r="AU215" s="6" t="s">
        <v>97</v>
      </c>
      <c r="AY215" s="6" t="s">
        <v>129</v>
      </c>
      <c r="BE215" s="120">
        <f>IF($U$215="základní",$N$215,0)</f>
        <v>0</v>
      </c>
      <c r="BF215" s="120">
        <f>IF($U$215="snížená",$N$215,0)</f>
        <v>0</v>
      </c>
      <c r="BG215" s="120">
        <f>IF($U$215="zákl. přenesená",$N$215,0)</f>
        <v>0</v>
      </c>
      <c r="BH215" s="120">
        <f>IF($U$215="sníž. přenesená",$N$215,0)</f>
        <v>0</v>
      </c>
      <c r="BI215" s="120">
        <f>IF($U$215="nulová",$N$215,0)</f>
        <v>0</v>
      </c>
      <c r="BJ215" s="6" t="s">
        <v>19</v>
      </c>
      <c r="BK215" s="120">
        <f>ROUND($L$215*$K$215,2)</f>
        <v>0</v>
      </c>
      <c r="BL215" s="6" t="s">
        <v>128</v>
      </c>
      <c r="BM215" s="6" t="s">
        <v>393</v>
      </c>
    </row>
    <row r="216" spans="2:65" s="6" customFormat="1" ht="15.75" customHeight="1" x14ac:dyDescent="0.3">
      <c r="B216" s="19"/>
      <c r="C216" s="113" t="s">
        <v>394</v>
      </c>
      <c r="D216" s="113" t="s">
        <v>130</v>
      </c>
      <c r="E216" s="114" t="s">
        <v>395</v>
      </c>
      <c r="F216" s="202" t="s">
        <v>396</v>
      </c>
      <c r="G216" s="203"/>
      <c r="H216" s="203"/>
      <c r="I216" s="203"/>
      <c r="J216" s="115" t="s">
        <v>202</v>
      </c>
      <c r="K216" s="116">
        <v>251.5</v>
      </c>
      <c r="L216" s="204">
        <v>0</v>
      </c>
      <c r="M216" s="203"/>
      <c r="N216" s="204">
        <f>ROUND($L$216*$K$216,2)</f>
        <v>0</v>
      </c>
      <c r="O216" s="203"/>
      <c r="P216" s="203"/>
      <c r="Q216" s="203"/>
      <c r="R216" s="20"/>
      <c r="T216" s="117"/>
      <c r="U216" s="26" t="s">
        <v>43</v>
      </c>
      <c r="V216" s="118">
        <v>0</v>
      </c>
      <c r="W216" s="118">
        <f>$V$216*$K$216</f>
        <v>0</v>
      </c>
      <c r="X216" s="118">
        <v>0</v>
      </c>
      <c r="Y216" s="118">
        <f>$X$216*$K$216</f>
        <v>0</v>
      </c>
      <c r="Z216" s="118">
        <v>0</v>
      </c>
      <c r="AA216" s="119">
        <f>$Z$216*$K$216</f>
        <v>0</v>
      </c>
      <c r="AR216" s="6" t="s">
        <v>128</v>
      </c>
      <c r="AT216" s="6" t="s">
        <v>130</v>
      </c>
      <c r="AU216" s="6" t="s">
        <v>97</v>
      </c>
      <c r="AY216" s="6" t="s">
        <v>129</v>
      </c>
      <c r="BE216" s="120">
        <f>IF($U$216="základní",$N$216,0)</f>
        <v>0</v>
      </c>
      <c r="BF216" s="120">
        <f>IF($U$216="snížená",$N$216,0)</f>
        <v>0</v>
      </c>
      <c r="BG216" s="120">
        <f>IF($U$216="zákl. přenesená",$N$216,0)</f>
        <v>0</v>
      </c>
      <c r="BH216" s="120">
        <f>IF($U$216="sníž. přenesená",$N$216,0)</f>
        <v>0</v>
      </c>
      <c r="BI216" s="120">
        <f>IF($U$216="nulová",$N$216,0)</f>
        <v>0</v>
      </c>
      <c r="BJ216" s="6" t="s">
        <v>19</v>
      </c>
      <c r="BK216" s="120">
        <f>ROUND($L$216*$K$216,2)</f>
        <v>0</v>
      </c>
      <c r="BL216" s="6" t="s">
        <v>128</v>
      </c>
      <c r="BM216" s="6" t="s">
        <v>397</v>
      </c>
    </row>
    <row r="217" spans="2:65" s="6" customFormat="1" ht="27" customHeight="1" x14ac:dyDescent="0.3">
      <c r="B217" s="19"/>
      <c r="C217" s="113" t="s">
        <v>398</v>
      </c>
      <c r="D217" s="113" t="s">
        <v>130</v>
      </c>
      <c r="E217" s="114" t="s">
        <v>399</v>
      </c>
      <c r="F217" s="202" t="s">
        <v>400</v>
      </c>
      <c r="G217" s="203"/>
      <c r="H217" s="203"/>
      <c r="I217" s="203"/>
      <c r="J217" s="115" t="s">
        <v>157</v>
      </c>
      <c r="K217" s="116">
        <v>6</v>
      </c>
      <c r="L217" s="204">
        <v>0</v>
      </c>
      <c r="M217" s="203"/>
      <c r="N217" s="204">
        <f>ROUND($L$217*$K$217,2)</f>
        <v>0</v>
      </c>
      <c r="O217" s="203"/>
      <c r="P217" s="203"/>
      <c r="Q217" s="203"/>
      <c r="R217" s="20"/>
      <c r="T217" s="117"/>
      <c r="U217" s="26" t="s">
        <v>43</v>
      </c>
      <c r="V217" s="118">
        <v>0</v>
      </c>
      <c r="W217" s="118">
        <f>$V$217*$K$217</f>
        <v>0</v>
      </c>
      <c r="X217" s="118">
        <v>0</v>
      </c>
      <c r="Y217" s="118">
        <f>$X$217*$K$217</f>
        <v>0</v>
      </c>
      <c r="Z217" s="118">
        <v>0</v>
      </c>
      <c r="AA217" s="119">
        <f>$Z$217*$K$217</f>
        <v>0</v>
      </c>
      <c r="AR217" s="6" t="s">
        <v>128</v>
      </c>
      <c r="AT217" s="6" t="s">
        <v>130</v>
      </c>
      <c r="AU217" s="6" t="s">
        <v>97</v>
      </c>
      <c r="AY217" s="6" t="s">
        <v>129</v>
      </c>
      <c r="BE217" s="120">
        <f>IF($U$217="základní",$N$217,0)</f>
        <v>0</v>
      </c>
      <c r="BF217" s="120">
        <f>IF($U$217="snížená",$N$217,0)</f>
        <v>0</v>
      </c>
      <c r="BG217" s="120">
        <f>IF($U$217="zákl. přenesená",$N$217,0)</f>
        <v>0</v>
      </c>
      <c r="BH217" s="120">
        <f>IF($U$217="sníž. přenesená",$N$217,0)</f>
        <v>0</v>
      </c>
      <c r="BI217" s="120">
        <f>IF($U$217="nulová",$N$217,0)</f>
        <v>0</v>
      </c>
      <c r="BJ217" s="6" t="s">
        <v>19</v>
      </c>
      <c r="BK217" s="120">
        <f>ROUND($L$217*$K$217,2)</f>
        <v>0</v>
      </c>
      <c r="BL217" s="6" t="s">
        <v>128</v>
      </c>
      <c r="BM217" s="6" t="s">
        <v>401</v>
      </c>
    </row>
    <row r="218" spans="2:65" s="6" customFormat="1" ht="18.75" customHeight="1" x14ac:dyDescent="0.3">
      <c r="B218" s="124"/>
      <c r="E218" s="125"/>
      <c r="F218" s="210" t="s">
        <v>402</v>
      </c>
      <c r="G218" s="211"/>
      <c r="H218" s="211"/>
      <c r="I218" s="211"/>
      <c r="K218" s="126">
        <v>6</v>
      </c>
      <c r="R218" s="127"/>
      <c r="T218" s="128"/>
      <c r="AA218" s="129"/>
      <c r="AT218" s="125" t="s">
        <v>182</v>
      </c>
      <c r="AU218" s="125" t="s">
        <v>97</v>
      </c>
      <c r="AV218" s="125" t="s">
        <v>97</v>
      </c>
      <c r="AW218" s="125" t="s">
        <v>107</v>
      </c>
      <c r="AX218" s="125" t="s">
        <v>19</v>
      </c>
      <c r="AY218" s="125" t="s">
        <v>129</v>
      </c>
    </row>
    <row r="219" spans="2:65" s="6" customFormat="1" ht="27" customHeight="1" x14ac:dyDescent="0.3">
      <c r="B219" s="19"/>
      <c r="C219" s="141" t="s">
        <v>403</v>
      </c>
      <c r="D219" s="141" t="s">
        <v>288</v>
      </c>
      <c r="E219" s="142" t="s">
        <v>404</v>
      </c>
      <c r="F219" s="216" t="s">
        <v>405</v>
      </c>
      <c r="G219" s="217"/>
      <c r="H219" s="217"/>
      <c r="I219" s="217"/>
      <c r="J219" s="143" t="s">
        <v>157</v>
      </c>
      <c r="K219" s="144">
        <v>6</v>
      </c>
      <c r="L219" s="218">
        <v>0</v>
      </c>
      <c r="M219" s="217"/>
      <c r="N219" s="218">
        <f>ROUND($L$219*$K$219,2)</f>
        <v>0</v>
      </c>
      <c r="O219" s="203"/>
      <c r="P219" s="203"/>
      <c r="Q219" s="203"/>
      <c r="R219" s="20"/>
      <c r="T219" s="117"/>
      <c r="U219" s="26" t="s">
        <v>43</v>
      </c>
      <c r="V219" s="118">
        <v>0</v>
      </c>
      <c r="W219" s="118">
        <f>$V$219*$K$219</f>
        <v>0</v>
      </c>
      <c r="X219" s="118">
        <v>0.16400000000000001</v>
      </c>
      <c r="Y219" s="118">
        <f>$X$219*$K$219</f>
        <v>0.98399999999999999</v>
      </c>
      <c r="Z219" s="118">
        <v>0</v>
      </c>
      <c r="AA219" s="119">
        <f>$Z$219*$K$219</f>
        <v>0</v>
      </c>
      <c r="AR219" s="6" t="s">
        <v>209</v>
      </c>
      <c r="AT219" s="6" t="s">
        <v>288</v>
      </c>
      <c r="AU219" s="6" t="s">
        <v>97</v>
      </c>
      <c r="AY219" s="6" t="s">
        <v>129</v>
      </c>
      <c r="BE219" s="120">
        <f>IF($U$219="základní",$N$219,0)</f>
        <v>0</v>
      </c>
      <c r="BF219" s="120">
        <f>IF($U$219="snížená",$N$219,0)</f>
        <v>0</v>
      </c>
      <c r="BG219" s="120">
        <f>IF($U$219="zákl. přenesená",$N$219,0)</f>
        <v>0</v>
      </c>
      <c r="BH219" s="120">
        <f>IF($U$219="sníž. přenesená",$N$219,0)</f>
        <v>0</v>
      </c>
      <c r="BI219" s="120">
        <f>IF($U$219="nulová",$N$219,0)</f>
        <v>0</v>
      </c>
      <c r="BJ219" s="6" t="s">
        <v>19</v>
      </c>
      <c r="BK219" s="120">
        <f>ROUND($L$219*$K$219,2)</f>
        <v>0</v>
      </c>
      <c r="BL219" s="6" t="s">
        <v>128</v>
      </c>
      <c r="BM219" s="6" t="s">
        <v>406</v>
      </c>
    </row>
    <row r="220" spans="2:65" s="6" customFormat="1" ht="18.75" customHeight="1" x14ac:dyDescent="0.3">
      <c r="B220" s="19"/>
      <c r="F220" s="208" t="s">
        <v>407</v>
      </c>
      <c r="G220" s="170"/>
      <c r="H220" s="170"/>
      <c r="I220" s="170"/>
      <c r="R220" s="20"/>
      <c r="T220" s="54"/>
      <c r="AA220" s="55"/>
      <c r="AT220" s="6" t="s">
        <v>153</v>
      </c>
      <c r="AU220" s="6" t="s">
        <v>97</v>
      </c>
    </row>
    <row r="221" spans="2:65" s="103" customFormat="1" ht="30.75" customHeight="1" x14ac:dyDescent="0.3">
      <c r="B221" s="104"/>
      <c r="D221" s="112" t="s">
        <v>175</v>
      </c>
      <c r="E221" s="112"/>
      <c r="F221" s="112"/>
      <c r="G221" s="112"/>
      <c r="H221" s="112"/>
      <c r="I221" s="112"/>
      <c r="J221" s="112"/>
      <c r="K221" s="112"/>
      <c r="L221" s="112"/>
      <c r="M221" s="112"/>
      <c r="N221" s="201">
        <f>$BK$221</f>
        <v>0</v>
      </c>
      <c r="O221" s="200"/>
      <c r="P221" s="200"/>
      <c r="Q221" s="200"/>
      <c r="R221" s="107"/>
      <c r="T221" s="108"/>
      <c r="W221" s="109">
        <f>SUM($W$222:$W$225)</f>
        <v>0</v>
      </c>
      <c r="Y221" s="109">
        <f>SUM($Y$222:$Y$225)</f>
        <v>0</v>
      </c>
      <c r="AA221" s="110">
        <f>SUM($AA$222:$AA$225)</f>
        <v>0</v>
      </c>
      <c r="AR221" s="106" t="s">
        <v>19</v>
      </c>
      <c r="AT221" s="106" t="s">
        <v>77</v>
      </c>
      <c r="AU221" s="106" t="s">
        <v>19</v>
      </c>
      <c r="AY221" s="106" t="s">
        <v>129</v>
      </c>
      <c r="BK221" s="111">
        <f>SUM($BK$222:$BK$225)</f>
        <v>0</v>
      </c>
    </row>
    <row r="222" spans="2:65" s="6" customFormat="1" ht="27" customHeight="1" x14ac:dyDescent="0.3">
      <c r="B222" s="19"/>
      <c r="C222" s="113" t="s">
        <v>408</v>
      </c>
      <c r="D222" s="113" t="s">
        <v>130</v>
      </c>
      <c r="E222" s="114" t="s">
        <v>409</v>
      </c>
      <c r="F222" s="202" t="s">
        <v>410</v>
      </c>
      <c r="G222" s="203"/>
      <c r="H222" s="203"/>
      <c r="I222" s="203"/>
      <c r="J222" s="115" t="s">
        <v>202</v>
      </c>
      <c r="K222" s="116">
        <v>505.6</v>
      </c>
      <c r="L222" s="204">
        <v>0</v>
      </c>
      <c r="M222" s="203"/>
      <c r="N222" s="204">
        <f>ROUND($L$222*$K$222,2)</f>
        <v>0</v>
      </c>
      <c r="O222" s="203"/>
      <c r="P222" s="203"/>
      <c r="Q222" s="203"/>
      <c r="R222" s="20"/>
      <c r="T222" s="117"/>
      <c r="U222" s="26" t="s">
        <v>43</v>
      </c>
      <c r="V222" s="118">
        <v>0</v>
      </c>
      <c r="W222" s="118">
        <f>$V$222*$K$222</f>
        <v>0</v>
      </c>
      <c r="X222" s="118">
        <v>0</v>
      </c>
      <c r="Y222" s="118">
        <f>$X$222*$K$222</f>
        <v>0</v>
      </c>
      <c r="Z222" s="118">
        <v>0</v>
      </c>
      <c r="AA222" s="119">
        <f>$Z$222*$K$222</f>
        <v>0</v>
      </c>
      <c r="AR222" s="6" t="s">
        <v>128</v>
      </c>
      <c r="AT222" s="6" t="s">
        <v>130</v>
      </c>
      <c r="AU222" s="6" t="s">
        <v>97</v>
      </c>
      <c r="AY222" s="6" t="s">
        <v>129</v>
      </c>
      <c r="BE222" s="120">
        <f>IF($U$222="základní",$N$222,0)</f>
        <v>0</v>
      </c>
      <c r="BF222" s="120">
        <f>IF($U$222="snížená",$N$222,0)</f>
        <v>0</v>
      </c>
      <c r="BG222" s="120">
        <f>IF($U$222="zákl. přenesená",$N$222,0)</f>
        <v>0</v>
      </c>
      <c r="BH222" s="120">
        <f>IF($U$222="sníž. přenesená",$N$222,0)</f>
        <v>0</v>
      </c>
      <c r="BI222" s="120">
        <f>IF($U$222="nulová",$N$222,0)</f>
        <v>0</v>
      </c>
      <c r="BJ222" s="6" t="s">
        <v>19</v>
      </c>
      <c r="BK222" s="120">
        <f>ROUND($L$222*$K$222,2)</f>
        <v>0</v>
      </c>
      <c r="BL222" s="6" t="s">
        <v>128</v>
      </c>
      <c r="BM222" s="6" t="s">
        <v>411</v>
      </c>
    </row>
    <row r="223" spans="2:65" s="6" customFormat="1" ht="18.75" customHeight="1" x14ac:dyDescent="0.3">
      <c r="B223" s="124"/>
      <c r="E223" s="125"/>
      <c r="F223" s="210" t="s">
        <v>412</v>
      </c>
      <c r="G223" s="211"/>
      <c r="H223" s="211"/>
      <c r="I223" s="211"/>
      <c r="K223" s="126">
        <v>505.6</v>
      </c>
      <c r="R223" s="127"/>
      <c r="T223" s="128"/>
      <c r="AA223" s="129"/>
      <c r="AT223" s="125" t="s">
        <v>182</v>
      </c>
      <c r="AU223" s="125" t="s">
        <v>97</v>
      </c>
      <c r="AV223" s="125" t="s">
        <v>97</v>
      </c>
      <c r="AW223" s="125" t="s">
        <v>107</v>
      </c>
      <c r="AX223" s="125" t="s">
        <v>19</v>
      </c>
      <c r="AY223" s="125" t="s">
        <v>129</v>
      </c>
    </row>
    <row r="224" spans="2:65" s="6" customFormat="1" ht="15.75" customHeight="1" x14ac:dyDescent="0.3">
      <c r="B224" s="19"/>
      <c r="C224" s="113" t="s">
        <v>413</v>
      </c>
      <c r="D224" s="113" t="s">
        <v>130</v>
      </c>
      <c r="E224" s="114" t="s">
        <v>414</v>
      </c>
      <c r="F224" s="202" t="s">
        <v>415</v>
      </c>
      <c r="G224" s="203"/>
      <c r="H224" s="203"/>
      <c r="I224" s="203"/>
      <c r="J224" s="115" t="s">
        <v>202</v>
      </c>
      <c r="K224" s="116">
        <v>505.6</v>
      </c>
      <c r="L224" s="204">
        <v>0</v>
      </c>
      <c r="M224" s="203"/>
      <c r="N224" s="204">
        <f>ROUND($L$224*$K$224,2)</f>
        <v>0</v>
      </c>
      <c r="O224" s="203"/>
      <c r="P224" s="203"/>
      <c r="Q224" s="203"/>
      <c r="R224" s="20"/>
      <c r="T224" s="117"/>
      <c r="U224" s="26" t="s">
        <v>43</v>
      </c>
      <c r="V224" s="118">
        <v>0</v>
      </c>
      <c r="W224" s="118">
        <f>$V$224*$K$224</f>
        <v>0</v>
      </c>
      <c r="X224" s="118">
        <v>0</v>
      </c>
      <c r="Y224" s="118">
        <f>$X$224*$K$224</f>
        <v>0</v>
      </c>
      <c r="Z224" s="118">
        <v>0</v>
      </c>
      <c r="AA224" s="119">
        <f>$Z$224*$K$224</f>
        <v>0</v>
      </c>
      <c r="AR224" s="6" t="s">
        <v>128</v>
      </c>
      <c r="AT224" s="6" t="s">
        <v>130</v>
      </c>
      <c r="AU224" s="6" t="s">
        <v>97</v>
      </c>
      <c r="AY224" s="6" t="s">
        <v>129</v>
      </c>
      <c r="BE224" s="120">
        <f>IF($U$224="základní",$N$224,0)</f>
        <v>0</v>
      </c>
      <c r="BF224" s="120">
        <f>IF($U$224="snížená",$N$224,0)</f>
        <v>0</v>
      </c>
      <c r="BG224" s="120">
        <f>IF($U$224="zákl. přenesená",$N$224,0)</f>
        <v>0</v>
      </c>
      <c r="BH224" s="120">
        <f>IF($U$224="sníž. přenesená",$N$224,0)</f>
        <v>0</v>
      </c>
      <c r="BI224" s="120">
        <f>IF($U$224="nulová",$N$224,0)</f>
        <v>0</v>
      </c>
      <c r="BJ224" s="6" t="s">
        <v>19</v>
      </c>
      <c r="BK224" s="120">
        <f>ROUND($L$224*$K$224,2)</f>
        <v>0</v>
      </c>
      <c r="BL224" s="6" t="s">
        <v>128</v>
      </c>
      <c r="BM224" s="6" t="s">
        <v>416</v>
      </c>
    </row>
    <row r="225" spans="2:65" s="6" customFormat="1" ht="18.75" customHeight="1" x14ac:dyDescent="0.3">
      <c r="B225" s="124"/>
      <c r="E225" s="125"/>
      <c r="F225" s="210" t="s">
        <v>412</v>
      </c>
      <c r="G225" s="211"/>
      <c r="H225" s="211"/>
      <c r="I225" s="211"/>
      <c r="K225" s="126">
        <v>505.6</v>
      </c>
      <c r="R225" s="127"/>
      <c r="T225" s="128"/>
      <c r="AA225" s="129"/>
      <c r="AT225" s="125" t="s">
        <v>182</v>
      </c>
      <c r="AU225" s="125" t="s">
        <v>97</v>
      </c>
      <c r="AV225" s="125" t="s">
        <v>97</v>
      </c>
      <c r="AW225" s="125" t="s">
        <v>107</v>
      </c>
      <c r="AX225" s="125" t="s">
        <v>19</v>
      </c>
      <c r="AY225" s="125" t="s">
        <v>129</v>
      </c>
    </row>
    <row r="226" spans="2:65" s="103" customFormat="1" ht="30.75" customHeight="1" x14ac:dyDescent="0.3">
      <c r="B226" s="104"/>
      <c r="D226" s="112" t="s">
        <v>176</v>
      </c>
      <c r="E226" s="112"/>
      <c r="F226" s="112"/>
      <c r="G226" s="112"/>
      <c r="H226" s="112"/>
      <c r="I226" s="112"/>
      <c r="J226" s="112"/>
      <c r="K226" s="112"/>
      <c r="L226" s="112"/>
      <c r="M226" s="112"/>
      <c r="N226" s="201">
        <f>$BK$226</f>
        <v>0</v>
      </c>
      <c r="O226" s="200"/>
      <c r="P226" s="200"/>
      <c r="Q226" s="200"/>
      <c r="R226" s="107"/>
      <c r="T226" s="108"/>
      <c r="W226" s="109">
        <f>SUM($W$227:$W$235)</f>
        <v>109.39506600000001</v>
      </c>
      <c r="Y226" s="109">
        <f>SUM($Y$227:$Y$235)</f>
        <v>0</v>
      </c>
      <c r="AA226" s="110">
        <f>SUM($AA$227:$AA$235)</f>
        <v>0</v>
      </c>
      <c r="AR226" s="106" t="s">
        <v>19</v>
      </c>
      <c r="AT226" s="106" t="s">
        <v>77</v>
      </c>
      <c r="AU226" s="106" t="s">
        <v>19</v>
      </c>
      <c r="AY226" s="106" t="s">
        <v>129</v>
      </c>
      <c r="BK226" s="111">
        <f>SUM($BK$227:$BK$235)</f>
        <v>0</v>
      </c>
    </row>
    <row r="227" spans="2:65" s="6" customFormat="1" ht="27" customHeight="1" x14ac:dyDescent="0.3">
      <c r="B227" s="19"/>
      <c r="C227" s="113" t="s">
        <v>417</v>
      </c>
      <c r="D227" s="113" t="s">
        <v>130</v>
      </c>
      <c r="E227" s="114" t="s">
        <v>418</v>
      </c>
      <c r="F227" s="202" t="s">
        <v>419</v>
      </c>
      <c r="G227" s="203"/>
      <c r="H227" s="203"/>
      <c r="I227" s="203"/>
      <c r="J227" s="115" t="s">
        <v>291</v>
      </c>
      <c r="K227" s="116">
        <v>189.35400000000001</v>
      </c>
      <c r="L227" s="204">
        <v>0</v>
      </c>
      <c r="M227" s="203"/>
      <c r="N227" s="204">
        <f>ROUND($L$227*$K$227,2)</f>
        <v>0</v>
      </c>
      <c r="O227" s="203"/>
      <c r="P227" s="203"/>
      <c r="Q227" s="203"/>
      <c r="R227" s="20"/>
      <c r="T227" s="117"/>
      <c r="U227" s="26" t="s">
        <v>43</v>
      </c>
      <c r="V227" s="118">
        <v>0.24</v>
      </c>
      <c r="W227" s="118">
        <f>$V$227*$K$227</f>
        <v>45.444960000000002</v>
      </c>
      <c r="X227" s="118">
        <v>0</v>
      </c>
      <c r="Y227" s="118">
        <f>$X$227*$K$227</f>
        <v>0</v>
      </c>
      <c r="Z227" s="118">
        <v>0</v>
      </c>
      <c r="AA227" s="119">
        <f>$Z$227*$K$227</f>
        <v>0</v>
      </c>
      <c r="AR227" s="6" t="s">
        <v>128</v>
      </c>
      <c r="AT227" s="6" t="s">
        <v>130</v>
      </c>
      <c r="AU227" s="6" t="s">
        <v>97</v>
      </c>
      <c r="AY227" s="6" t="s">
        <v>129</v>
      </c>
      <c r="BE227" s="120">
        <f>IF($U$227="základní",$N$227,0)</f>
        <v>0</v>
      </c>
      <c r="BF227" s="120">
        <f>IF($U$227="snížená",$N$227,0)</f>
        <v>0</v>
      </c>
      <c r="BG227" s="120">
        <f>IF($U$227="zákl. přenesená",$N$227,0)</f>
        <v>0</v>
      </c>
      <c r="BH227" s="120">
        <f>IF($U$227="sníž. přenesená",$N$227,0)</f>
        <v>0</v>
      </c>
      <c r="BI227" s="120">
        <f>IF($U$227="nulová",$N$227,0)</f>
        <v>0</v>
      </c>
      <c r="BJ227" s="6" t="s">
        <v>19</v>
      </c>
      <c r="BK227" s="120">
        <f>ROUND($L$227*$K$227,2)</f>
        <v>0</v>
      </c>
      <c r="BL227" s="6" t="s">
        <v>128</v>
      </c>
      <c r="BM227" s="6" t="s">
        <v>420</v>
      </c>
    </row>
    <row r="228" spans="2:65" s="6" customFormat="1" ht="15.75" customHeight="1" x14ac:dyDescent="0.3">
      <c r="B228" s="19"/>
      <c r="C228" s="113" t="s">
        <v>421</v>
      </c>
      <c r="D228" s="113" t="s">
        <v>130</v>
      </c>
      <c r="E228" s="114" t="s">
        <v>422</v>
      </c>
      <c r="F228" s="202" t="s">
        <v>423</v>
      </c>
      <c r="G228" s="203"/>
      <c r="H228" s="203"/>
      <c r="I228" s="203"/>
      <c r="J228" s="115" t="s">
        <v>291</v>
      </c>
      <c r="K228" s="116">
        <v>2840.31</v>
      </c>
      <c r="L228" s="204">
        <v>0</v>
      </c>
      <c r="M228" s="203"/>
      <c r="N228" s="204">
        <f>ROUND($L$228*$K$228,2)</f>
        <v>0</v>
      </c>
      <c r="O228" s="203"/>
      <c r="P228" s="203"/>
      <c r="Q228" s="203"/>
      <c r="R228" s="20"/>
      <c r="T228" s="117"/>
      <c r="U228" s="26" t="s">
        <v>43</v>
      </c>
      <c r="V228" s="118">
        <v>4.0000000000000001E-3</v>
      </c>
      <c r="W228" s="118">
        <f>$V$228*$K$228</f>
        <v>11.36124</v>
      </c>
      <c r="X228" s="118">
        <v>0</v>
      </c>
      <c r="Y228" s="118">
        <f>$X$228*$K$228</f>
        <v>0</v>
      </c>
      <c r="Z228" s="118">
        <v>0</v>
      </c>
      <c r="AA228" s="119">
        <f>$Z$228*$K$228</f>
        <v>0</v>
      </c>
      <c r="AR228" s="6" t="s">
        <v>128</v>
      </c>
      <c r="AT228" s="6" t="s">
        <v>130</v>
      </c>
      <c r="AU228" s="6" t="s">
        <v>97</v>
      </c>
      <c r="AY228" s="6" t="s">
        <v>129</v>
      </c>
      <c r="BE228" s="120">
        <f>IF($U$228="základní",$N$228,0)</f>
        <v>0</v>
      </c>
      <c r="BF228" s="120">
        <f>IF($U$228="snížená",$N$228,0)</f>
        <v>0</v>
      </c>
      <c r="BG228" s="120">
        <f>IF($U$228="zákl. přenesená",$N$228,0)</f>
        <v>0</v>
      </c>
      <c r="BH228" s="120">
        <f>IF($U$228="sníž. přenesená",$N$228,0)</f>
        <v>0</v>
      </c>
      <c r="BI228" s="120">
        <f>IF($U$228="nulová",$N$228,0)</f>
        <v>0</v>
      </c>
      <c r="BJ228" s="6" t="s">
        <v>19</v>
      </c>
      <c r="BK228" s="120">
        <f>ROUND($L$228*$K$228,2)</f>
        <v>0</v>
      </c>
      <c r="BL228" s="6" t="s">
        <v>128</v>
      </c>
      <c r="BM228" s="6" t="s">
        <v>424</v>
      </c>
    </row>
    <row r="229" spans="2:65" s="6" customFormat="1" ht="18.75" customHeight="1" x14ac:dyDescent="0.3">
      <c r="B229" s="124"/>
      <c r="E229" s="125"/>
      <c r="F229" s="210" t="s">
        <v>425</v>
      </c>
      <c r="G229" s="211"/>
      <c r="H229" s="211"/>
      <c r="I229" s="211"/>
      <c r="K229" s="126">
        <v>2840.31</v>
      </c>
      <c r="R229" s="127"/>
      <c r="T229" s="128"/>
      <c r="AA229" s="129"/>
      <c r="AT229" s="125" t="s">
        <v>182</v>
      </c>
      <c r="AU229" s="125" t="s">
        <v>97</v>
      </c>
      <c r="AV229" s="125" t="s">
        <v>97</v>
      </c>
      <c r="AW229" s="125" t="s">
        <v>107</v>
      </c>
      <c r="AX229" s="125" t="s">
        <v>19</v>
      </c>
      <c r="AY229" s="125" t="s">
        <v>129</v>
      </c>
    </row>
    <row r="230" spans="2:65" s="6" customFormat="1" ht="27" customHeight="1" x14ac:dyDescent="0.3">
      <c r="B230" s="19"/>
      <c r="C230" s="113" t="s">
        <v>426</v>
      </c>
      <c r="D230" s="113" t="s">
        <v>130</v>
      </c>
      <c r="E230" s="114" t="s">
        <v>427</v>
      </c>
      <c r="F230" s="202" t="s">
        <v>428</v>
      </c>
      <c r="G230" s="203"/>
      <c r="H230" s="203"/>
      <c r="I230" s="203"/>
      <c r="J230" s="115" t="s">
        <v>291</v>
      </c>
      <c r="K230" s="116">
        <v>189.35400000000001</v>
      </c>
      <c r="L230" s="204">
        <v>0</v>
      </c>
      <c r="M230" s="203"/>
      <c r="N230" s="204">
        <f>ROUND($L$230*$K$230,2)</f>
        <v>0</v>
      </c>
      <c r="O230" s="203"/>
      <c r="P230" s="203"/>
      <c r="Q230" s="203"/>
      <c r="R230" s="20"/>
      <c r="T230" s="117"/>
      <c r="U230" s="26" t="s">
        <v>43</v>
      </c>
      <c r="V230" s="118">
        <v>0.16400000000000001</v>
      </c>
      <c r="W230" s="118">
        <f>$V$230*$K$230</f>
        <v>31.054056000000003</v>
      </c>
      <c r="X230" s="118">
        <v>0</v>
      </c>
      <c r="Y230" s="118">
        <f>$X$230*$K$230</f>
        <v>0</v>
      </c>
      <c r="Z230" s="118">
        <v>0</v>
      </c>
      <c r="AA230" s="119">
        <f>$Z$230*$K$230</f>
        <v>0</v>
      </c>
      <c r="AR230" s="6" t="s">
        <v>128</v>
      </c>
      <c r="AT230" s="6" t="s">
        <v>130</v>
      </c>
      <c r="AU230" s="6" t="s">
        <v>97</v>
      </c>
      <c r="AY230" s="6" t="s">
        <v>129</v>
      </c>
      <c r="BE230" s="120">
        <f>IF($U$230="základní",$N$230,0)</f>
        <v>0</v>
      </c>
      <c r="BF230" s="120">
        <f>IF($U$230="snížená",$N$230,0)</f>
        <v>0</v>
      </c>
      <c r="BG230" s="120">
        <f>IF($U$230="zákl. přenesená",$N$230,0)</f>
        <v>0</v>
      </c>
      <c r="BH230" s="120">
        <f>IF($U$230="sníž. přenesená",$N$230,0)</f>
        <v>0</v>
      </c>
      <c r="BI230" s="120">
        <f>IF($U$230="nulová",$N$230,0)</f>
        <v>0</v>
      </c>
      <c r="BJ230" s="6" t="s">
        <v>19</v>
      </c>
      <c r="BK230" s="120">
        <f>ROUND($L$230*$K$230,2)</f>
        <v>0</v>
      </c>
      <c r="BL230" s="6" t="s">
        <v>128</v>
      </c>
      <c r="BM230" s="6" t="s">
        <v>429</v>
      </c>
    </row>
    <row r="231" spans="2:65" s="6" customFormat="1" ht="27" customHeight="1" x14ac:dyDescent="0.3">
      <c r="B231" s="19"/>
      <c r="C231" s="113" t="s">
        <v>430</v>
      </c>
      <c r="D231" s="113" t="s">
        <v>130</v>
      </c>
      <c r="E231" s="114" t="s">
        <v>431</v>
      </c>
      <c r="F231" s="202" t="s">
        <v>432</v>
      </c>
      <c r="G231" s="203"/>
      <c r="H231" s="203"/>
      <c r="I231" s="203"/>
      <c r="J231" s="115" t="s">
        <v>291</v>
      </c>
      <c r="K231" s="116">
        <v>43.911999999999999</v>
      </c>
      <c r="L231" s="204">
        <v>0</v>
      </c>
      <c r="M231" s="203"/>
      <c r="N231" s="204">
        <f>ROUND($L$231*$K$231,2)</f>
        <v>0</v>
      </c>
      <c r="O231" s="203"/>
      <c r="P231" s="203"/>
      <c r="Q231" s="203"/>
      <c r="R231" s="20"/>
      <c r="T231" s="117"/>
      <c r="U231" s="26" t="s">
        <v>43</v>
      </c>
      <c r="V231" s="118">
        <v>0</v>
      </c>
      <c r="W231" s="118">
        <f>$V$231*$K$231</f>
        <v>0</v>
      </c>
      <c r="X231" s="118">
        <v>0</v>
      </c>
      <c r="Y231" s="118">
        <f>$X$231*$K$231</f>
        <v>0</v>
      </c>
      <c r="Z231" s="118">
        <v>0</v>
      </c>
      <c r="AA231" s="119">
        <f>$Z$231*$K$231</f>
        <v>0</v>
      </c>
      <c r="AR231" s="6" t="s">
        <v>128</v>
      </c>
      <c r="AT231" s="6" t="s">
        <v>130</v>
      </c>
      <c r="AU231" s="6" t="s">
        <v>97</v>
      </c>
      <c r="AY231" s="6" t="s">
        <v>129</v>
      </c>
      <c r="BE231" s="120">
        <f>IF($U$231="základní",$N$231,0)</f>
        <v>0</v>
      </c>
      <c r="BF231" s="120">
        <f>IF($U$231="snížená",$N$231,0)</f>
        <v>0</v>
      </c>
      <c r="BG231" s="120">
        <f>IF($U$231="zákl. přenesená",$N$231,0)</f>
        <v>0</v>
      </c>
      <c r="BH231" s="120">
        <f>IF($U$231="sníž. přenesená",$N$231,0)</f>
        <v>0</v>
      </c>
      <c r="BI231" s="120">
        <f>IF($U$231="nulová",$N$231,0)</f>
        <v>0</v>
      </c>
      <c r="BJ231" s="6" t="s">
        <v>19</v>
      </c>
      <c r="BK231" s="120">
        <f>ROUND($L$231*$K$231,2)</f>
        <v>0</v>
      </c>
      <c r="BL231" s="6" t="s">
        <v>128</v>
      </c>
      <c r="BM231" s="6" t="s">
        <v>433</v>
      </c>
    </row>
    <row r="232" spans="2:65" s="6" customFormat="1" ht="27" customHeight="1" x14ac:dyDescent="0.3">
      <c r="B232" s="19"/>
      <c r="C232" s="113" t="s">
        <v>434</v>
      </c>
      <c r="D232" s="113" t="s">
        <v>130</v>
      </c>
      <c r="E232" s="114" t="s">
        <v>435</v>
      </c>
      <c r="F232" s="202" t="s">
        <v>436</v>
      </c>
      <c r="G232" s="203"/>
      <c r="H232" s="203"/>
      <c r="I232" s="203"/>
      <c r="J232" s="115" t="s">
        <v>291</v>
      </c>
      <c r="K232" s="116">
        <v>18.635999999999999</v>
      </c>
      <c r="L232" s="204">
        <v>0</v>
      </c>
      <c r="M232" s="203"/>
      <c r="N232" s="204">
        <f>ROUND($L$232*$K$232,2)</f>
        <v>0</v>
      </c>
      <c r="O232" s="203"/>
      <c r="P232" s="203"/>
      <c r="Q232" s="203"/>
      <c r="R232" s="20"/>
      <c r="T232" s="117"/>
      <c r="U232" s="26" t="s">
        <v>43</v>
      </c>
      <c r="V232" s="118">
        <v>0</v>
      </c>
      <c r="W232" s="118">
        <f>$V$232*$K$232</f>
        <v>0</v>
      </c>
      <c r="X232" s="118">
        <v>0</v>
      </c>
      <c r="Y232" s="118">
        <f>$X$232*$K$232</f>
        <v>0</v>
      </c>
      <c r="Z232" s="118">
        <v>0</v>
      </c>
      <c r="AA232" s="119">
        <f>$Z$232*$K$232</f>
        <v>0</v>
      </c>
      <c r="AR232" s="6" t="s">
        <v>128</v>
      </c>
      <c r="AT232" s="6" t="s">
        <v>130</v>
      </c>
      <c r="AU232" s="6" t="s">
        <v>97</v>
      </c>
      <c r="AY232" s="6" t="s">
        <v>129</v>
      </c>
      <c r="BE232" s="120">
        <f>IF($U$232="základní",$N$232,0)</f>
        <v>0</v>
      </c>
      <c r="BF232" s="120">
        <f>IF($U$232="snížená",$N$232,0)</f>
        <v>0</v>
      </c>
      <c r="BG232" s="120">
        <f>IF($U$232="zákl. přenesená",$N$232,0)</f>
        <v>0</v>
      </c>
      <c r="BH232" s="120">
        <f>IF($U$232="sníž. přenesená",$N$232,0)</f>
        <v>0</v>
      </c>
      <c r="BI232" s="120">
        <f>IF($U$232="nulová",$N$232,0)</f>
        <v>0</v>
      </c>
      <c r="BJ232" s="6" t="s">
        <v>19</v>
      </c>
      <c r="BK232" s="120">
        <f>ROUND($L$232*$K$232,2)</f>
        <v>0</v>
      </c>
      <c r="BL232" s="6" t="s">
        <v>128</v>
      </c>
      <c r="BM232" s="6" t="s">
        <v>437</v>
      </c>
    </row>
    <row r="233" spans="2:65" s="6" customFormat="1" ht="27" customHeight="1" x14ac:dyDescent="0.3">
      <c r="B233" s="19"/>
      <c r="C233" s="113" t="s">
        <v>438</v>
      </c>
      <c r="D233" s="113" t="s">
        <v>130</v>
      </c>
      <c r="E233" s="114" t="s">
        <v>439</v>
      </c>
      <c r="F233" s="202" t="s">
        <v>440</v>
      </c>
      <c r="G233" s="203"/>
      <c r="H233" s="203"/>
      <c r="I233" s="203"/>
      <c r="J233" s="115" t="s">
        <v>291</v>
      </c>
      <c r="K233" s="116">
        <v>33.046999999999997</v>
      </c>
      <c r="L233" s="204">
        <v>0</v>
      </c>
      <c r="M233" s="203"/>
      <c r="N233" s="204">
        <f>ROUND($L$233*$K$233,2)</f>
        <v>0</v>
      </c>
      <c r="O233" s="203"/>
      <c r="P233" s="203"/>
      <c r="Q233" s="203"/>
      <c r="R233" s="20"/>
      <c r="T233" s="117"/>
      <c r="U233" s="26" t="s">
        <v>43</v>
      </c>
      <c r="V233" s="118">
        <v>0</v>
      </c>
      <c r="W233" s="118">
        <f>$V$233*$K$233</f>
        <v>0</v>
      </c>
      <c r="X233" s="118">
        <v>0</v>
      </c>
      <c r="Y233" s="118">
        <f>$X$233*$K$233</f>
        <v>0</v>
      </c>
      <c r="Z233" s="118">
        <v>0</v>
      </c>
      <c r="AA233" s="119">
        <f>$Z$233*$K$233</f>
        <v>0</v>
      </c>
      <c r="AR233" s="6" t="s">
        <v>128</v>
      </c>
      <c r="AT233" s="6" t="s">
        <v>130</v>
      </c>
      <c r="AU233" s="6" t="s">
        <v>97</v>
      </c>
      <c r="AY233" s="6" t="s">
        <v>129</v>
      </c>
      <c r="BE233" s="120">
        <f>IF($U$233="základní",$N$233,0)</f>
        <v>0</v>
      </c>
      <c r="BF233" s="120">
        <f>IF($U$233="snížená",$N$233,0)</f>
        <v>0</v>
      </c>
      <c r="BG233" s="120">
        <f>IF($U$233="zákl. přenesená",$N$233,0)</f>
        <v>0</v>
      </c>
      <c r="BH233" s="120">
        <f>IF($U$233="sníž. přenesená",$N$233,0)</f>
        <v>0</v>
      </c>
      <c r="BI233" s="120">
        <f>IF($U$233="nulová",$N$233,0)</f>
        <v>0</v>
      </c>
      <c r="BJ233" s="6" t="s">
        <v>19</v>
      </c>
      <c r="BK233" s="120">
        <f>ROUND($L$233*$K$233,2)</f>
        <v>0</v>
      </c>
      <c r="BL233" s="6" t="s">
        <v>128</v>
      </c>
      <c r="BM233" s="6" t="s">
        <v>441</v>
      </c>
    </row>
    <row r="234" spans="2:65" s="6" customFormat="1" ht="39" customHeight="1" x14ac:dyDescent="0.3">
      <c r="B234" s="19"/>
      <c r="C234" s="113" t="s">
        <v>442</v>
      </c>
      <c r="D234" s="113" t="s">
        <v>130</v>
      </c>
      <c r="E234" s="114" t="s">
        <v>443</v>
      </c>
      <c r="F234" s="202" t="s">
        <v>444</v>
      </c>
      <c r="G234" s="203"/>
      <c r="H234" s="203"/>
      <c r="I234" s="203"/>
      <c r="J234" s="115" t="s">
        <v>291</v>
      </c>
      <c r="K234" s="116">
        <v>326.28500000000003</v>
      </c>
      <c r="L234" s="204">
        <v>0</v>
      </c>
      <c r="M234" s="203"/>
      <c r="N234" s="204">
        <f>ROUND($L$234*$K$234,2)</f>
        <v>0</v>
      </c>
      <c r="O234" s="203"/>
      <c r="P234" s="203"/>
      <c r="Q234" s="203"/>
      <c r="R234" s="20"/>
      <c r="T234" s="117"/>
      <c r="U234" s="26" t="s">
        <v>43</v>
      </c>
      <c r="V234" s="118">
        <v>6.6000000000000003E-2</v>
      </c>
      <c r="W234" s="118">
        <f>$V$234*$K$234</f>
        <v>21.534810000000004</v>
      </c>
      <c r="X234" s="118">
        <v>0</v>
      </c>
      <c r="Y234" s="118">
        <f>$X$234*$K$234</f>
        <v>0</v>
      </c>
      <c r="Z234" s="118">
        <v>0</v>
      </c>
      <c r="AA234" s="119">
        <f>$Z$234*$K$234</f>
        <v>0</v>
      </c>
      <c r="AR234" s="6" t="s">
        <v>128</v>
      </c>
      <c r="AT234" s="6" t="s">
        <v>130</v>
      </c>
      <c r="AU234" s="6" t="s">
        <v>97</v>
      </c>
      <c r="AY234" s="6" t="s">
        <v>129</v>
      </c>
      <c r="BE234" s="120">
        <f>IF($U$234="základní",$N$234,0)</f>
        <v>0</v>
      </c>
      <c r="BF234" s="120">
        <f>IF($U$234="snížená",$N$234,0)</f>
        <v>0</v>
      </c>
      <c r="BG234" s="120">
        <f>IF($U$234="zákl. přenesená",$N$234,0)</f>
        <v>0</v>
      </c>
      <c r="BH234" s="120">
        <f>IF($U$234="sníž. přenesená",$N$234,0)</f>
        <v>0</v>
      </c>
      <c r="BI234" s="120">
        <f>IF($U$234="nulová",$N$234,0)</f>
        <v>0</v>
      </c>
      <c r="BJ234" s="6" t="s">
        <v>19</v>
      </c>
      <c r="BK234" s="120">
        <f>ROUND($L$234*$K$234,2)</f>
        <v>0</v>
      </c>
      <c r="BL234" s="6" t="s">
        <v>128</v>
      </c>
      <c r="BM234" s="6" t="s">
        <v>445</v>
      </c>
    </row>
    <row r="235" spans="2:65" s="6" customFormat="1" ht="27" customHeight="1" x14ac:dyDescent="0.3">
      <c r="B235" s="19"/>
      <c r="C235" s="113" t="s">
        <v>446</v>
      </c>
      <c r="D235" s="113" t="s">
        <v>130</v>
      </c>
      <c r="E235" s="114" t="s">
        <v>447</v>
      </c>
      <c r="F235" s="202" t="s">
        <v>448</v>
      </c>
      <c r="G235" s="203"/>
      <c r="H235" s="203"/>
      <c r="I235" s="203"/>
      <c r="J235" s="115" t="s">
        <v>291</v>
      </c>
      <c r="K235" s="116">
        <v>22.908999999999999</v>
      </c>
      <c r="L235" s="204">
        <v>0</v>
      </c>
      <c r="M235" s="203"/>
      <c r="N235" s="204">
        <f>ROUND($L$235*$K$235,2)</f>
        <v>0</v>
      </c>
      <c r="O235" s="203"/>
      <c r="P235" s="203"/>
      <c r="Q235" s="203"/>
      <c r="R235" s="20"/>
      <c r="T235" s="117"/>
      <c r="U235" s="121" t="s">
        <v>43</v>
      </c>
      <c r="V235" s="122">
        <v>0</v>
      </c>
      <c r="W235" s="122">
        <f>$V$235*$K$235</f>
        <v>0</v>
      </c>
      <c r="X235" s="122">
        <v>0</v>
      </c>
      <c r="Y235" s="122">
        <f>$X$235*$K$235</f>
        <v>0</v>
      </c>
      <c r="Z235" s="122">
        <v>0</v>
      </c>
      <c r="AA235" s="123">
        <f>$Z$235*$K$235</f>
        <v>0</v>
      </c>
      <c r="AR235" s="6" t="s">
        <v>128</v>
      </c>
      <c r="AT235" s="6" t="s">
        <v>130</v>
      </c>
      <c r="AU235" s="6" t="s">
        <v>97</v>
      </c>
      <c r="AY235" s="6" t="s">
        <v>129</v>
      </c>
      <c r="BE235" s="120">
        <f>IF($U$235="základní",$N$235,0)</f>
        <v>0</v>
      </c>
      <c r="BF235" s="120">
        <f>IF($U$235="snížená",$N$235,0)</f>
        <v>0</v>
      </c>
      <c r="BG235" s="120">
        <f>IF($U$235="zákl. přenesená",$N$235,0)</f>
        <v>0</v>
      </c>
      <c r="BH235" s="120">
        <f>IF($U$235="sníž. přenesená",$N$235,0)</f>
        <v>0</v>
      </c>
      <c r="BI235" s="120">
        <f>IF($U$235="nulová",$N$235,0)</f>
        <v>0</v>
      </c>
      <c r="BJ235" s="6" t="s">
        <v>19</v>
      </c>
      <c r="BK235" s="120">
        <f>ROUND($L$235*$K$235,2)</f>
        <v>0</v>
      </c>
      <c r="BL235" s="6" t="s">
        <v>128</v>
      </c>
      <c r="BM235" s="6" t="s">
        <v>449</v>
      </c>
    </row>
    <row r="236" spans="2:65" s="6" customFormat="1" ht="7.5" customHeight="1" x14ac:dyDescent="0.3">
      <c r="B236" s="41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3"/>
    </row>
    <row r="237" spans="2:65" s="2" customFormat="1" ht="14.25" customHeight="1" x14ac:dyDescent="0.3"/>
  </sheetData>
  <mergeCells count="291">
    <mergeCell ref="S2:AC2"/>
    <mergeCell ref="N117:Q117"/>
    <mergeCell ref="N118:Q118"/>
    <mergeCell ref="N119:Q119"/>
    <mergeCell ref="N176:Q176"/>
    <mergeCell ref="F175:I175"/>
    <mergeCell ref="F171:I171"/>
    <mergeCell ref="F172:I172"/>
    <mergeCell ref="F173:I173"/>
    <mergeCell ref="F167:I167"/>
    <mergeCell ref="F174:I174"/>
    <mergeCell ref="L174:M174"/>
    <mergeCell ref="N174:Q174"/>
    <mergeCell ref="F168:I168"/>
    <mergeCell ref="L168:M168"/>
    <mergeCell ref="N168:Q168"/>
    <mergeCell ref="F169:I169"/>
    <mergeCell ref="F170:I170"/>
    <mergeCell ref="L170:M170"/>
    <mergeCell ref="N170:Q170"/>
    <mergeCell ref="F162:I162"/>
    <mergeCell ref="F163:I163"/>
    <mergeCell ref="L163:M163"/>
    <mergeCell ref="N163:Q163"/>
    <mergeCell ref="F234:I234"/>
    <mergeCell ref="L234:M234"/>
    <mergeCell ref="N234:Q234"/>
    <mergeCell ref="F235:I235"/>
    <mergeCell ref="L235:M235"/>
    <mergeCell ref="N235:Q235"/>
    <mergeCell ref="F232:I232"/>
    <mergeCell ref="L232:M232"/>
    <mergeCell ref="H1:K1"/>
    <mergeCell ref="N232:Q232"/>
    <mergeCell ref="F233:I233"/>
    <mergeCell ref="L233:M233"/>
    <mergeCell ref="N233:Q233"/>
    <mergeCell ref="F229:I229"/>
    <mergeCell ref="F230:I230"/>
    <mergeCell ref="L230:M230"/>
    <mergeCell ref="N230:Q230"/>
    <mergeCell ref="F231:I231"/>
    <mergeCell ref="L231:M231"/>
    <mergeCell ref="F224:I224"/>
    <mergeCell ref="L224:M224"/>
    <mergeCell ref="N224:Q224"/>
    <mergeCell ref="N221:Q221"/>
    <mergeCell ref="N231:Q231"/>
    <mergeCell ref="F225:I225"/>
    <mergeCell ref="F227:I227"/>
    <mergeCell ref="L227:M227"/>
    <mergeCell ref="N227:Q227"/>
    <mergeCell ref="F228:I228"/>
    <mergeCell ref="L228:M228"/>
    <mergeCell ref="N228:Q228"/>
    <mergeCell ref="N226:Q226"/>
    <mergeCell ref="F218:I218"/>
    <mergeCell ref="F219:I219"/>
    <mergeCell ref="L219:M219"/>
    <mergeCell ref="N219:Q219"/>
    <mergeCell ref="F220:I220"/>
    <mergeCell ref="F222:I222"/>
    <mergeCell ref="L222:M222"/>
    <mergeCell ref="N222:Q222"/>
    <mergeCell ref="F223:I223"/>
    <mergeCell ref="F214:I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F213:I213"/>
    <mergeCell ref="L213:M213"/>
    <mergeCell ref="N213:Q21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194:I194"/>
    <mergeCell ref="F196:I196"/>
    <mergeCell ref="L196:M196"/>
    <mergeCell ref="N196:Q196"/>
    <mergeCell ref="F197:I197"/>
    <mergeCell ref="F198:I198"/>
    <mergeCell ref="L198:M198"/>
    <mergeCell ref="N198:Q198"/>
    <mergeCell ref="N195:Q195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83:I183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N184:Q184"/>
    <mergeCell ref="F177:I177"/>
    <mergeCell ref="L177:M177"/>
    <mergeCell ref="N177:Q177"/>
    <mergeCell ref="F178:I178"/>
    <mergeCell ref="F180:I180"/>
    <mergeCell ref="L180:M180"/>
    <mergeCell ref="N180:Q180"/>
    <mergeCell ref="F181:I181"/>
    <mergeCell ref="F182:I182"/>
    <mergeCell ref="L182:M182"/>
    <mergeCell ref="N182:Q182"/>
    <mergeCell ref="N179:Q179"/>
    <mergeCell ref="F164:I164"/>
    <mergeCell ref="F165:I165"/>
    <mergeCell ref="L165:M165"/>
    <mergeCell ref="N165:Q165"/>
    <mergeCell ref="F166:I16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L151:M151"/>
    <mergeCell ref="N151:Q15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35:I135"/>
    <mergeCell ref="L135:M135"/>
    <mergeCell ref="N135:Q135"/>
    <mergeCell ref="F136:I136"/>
    <mergeCell ref="F137:I137"/>
    <mergeCell ref="F138:I138"/>
    <mergeCell ref="F139:I139"/>
    <mergeCell ref="F140:I140"/>
    <mergeCell ref="F141:I141"/>
    <mergeCell ref="L141:M141"/>
    <mergeCell ref="N141:Q141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L129:M129"/>
    <mergeCell ref="N129:Q129"/>
    <mergeCell ref="F120:I120"/>
    <mergeCell ref="L120:M120"/>
    <mergeCell ref="N120:Q120"/>
    <mergeCell ref="F121:I121"/>
    <mergeCell ref="F122:I122"/>
    <mergeCell ref="L122:M122"/>
    <mergeCell ref="N122:Q122"/>
    <mergeCell ref="F123:I123"/>
    <mergeCell ref="F124:I124"/>
    <mergeCell ref="L124:M124"/>
    <mergeCell ref="N124:Q124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ageMargins left="0.59027779102325439" right="0.59027779102325439" top="0.52083337306976318" bottom="0.48611113429069519" header="0" footer="0"/>
  <pageSetup paperSize="9" scale="95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24"/>
  <sheetViews>
    <sheetView showGridLines="0" workbookViewId="0">
      <pane ySplit="1" topLeftCell="A14" activePane="bottomLeft" state="frozenSplit"/>
      <selection pane="bottomLeft" activeCell="C2" sqref="C2:Q2"/>
    </sheetView>
  </sheetViews>
  <sheetFormatPr defaultColWidth="10.5" defaultRowHeight="14.25" customHeight="1" x14ac:dyDescent="0.3"/>
  <cols>
    <col min="1" max="1" width="8.33203125" style="2" customWidth="1"/>
    <col min="2" max="2" width="1.6640625" style="2" customWidth="1"/>
    <col min="3" max="3" width="4.1640625" style="2" customWidth="1"/>
    <col min="4" max="4" width="4.33203125" style="2" customWidth="1"/>
    <col min="5" max="5" width="17.1640625" style="2" customWidth="1"/>
    <col min="6" max="7" width="11.1640625" style="2" customWidth="1"/>
    <col min="8" max="8" width="12.5" style="2" customWidth="1"/>
    <col min="9" max="9" width="7" style="2" customWidth="1"/>
    <col min="10" max="10" width="5.1640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40625" style="2" customWidth="1"/>
    <col min="18" max="18" width="1.6640625" style="2" customWidth="1"/>
    <col min="19" max="19" width="8.1640625" style="2" customWidth="1"/>
    <col min="20" max="20" width="29.6640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40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/>
  </cols>
  <sheetData>
    <row r="1" spans="1:256" s="3" customFormat="1" ht="22.5" customHeight="1" x14ac:dyDescent="0.3">
      <c r="A1" s="156"/>
      <c r="B1" s="153"/>
      <c r="C1" s="153"/>
      <c r="D1" s="154" t="s">
        <v>1</v>
      </c>
      <c r="E1" s="153"/>
      <c r="F1" s="155" t="s">
        <v>535</v>
      </c>
      <c r="G1" s="155"/>
      <c r="H1" s="209" t="s">
        <v>536</v>
      </c>
      <c r="I1" s="209"/>
      <c r="J1" s="209"/>
      <c r="K1" s="209"/>
      <c r="L1" s="155" t="s">
        <v>537</v>
      </c>
      <c r="M1" s="153"/>
      <c r="N1" s="153"/>
      <c r="O1" s="154" t="s">
        <v>96</v>
      </c>
      <c r="P1" s="153"/>
      <c r="Q1" s="153"/>
      <c r="R1" s="153"/>
      <c r="S1" s="155" t="s">
        <v>538</v>
      </c>
      <c r="T1" s="155"/>
      <c r="U1" s="156"/>
      <c r="V1" s="15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s="2" customFormat="1" ht="37.5" customHeight="1" x14ac:dyDescent="0.3">
      <c r="C2" s="187" t="s">
        <v>4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S2" s="184" t="s">
        <v>5</v>
      </c>
      <c r="T2" s="158"/>
      <c r="U2" s="158"/>
      <c r="V2" s="158"/>
      <c r="W2" s="158"/>
      <c r="X2" s="158"/>
      <c r="Y2" s="158"/>
      <c r="Z2" s="158"/>
      <c r="AA2" s="158"/>
      <c r="AB2" s="158"/>
      <c r="AC2" s="158"/>
      <c r="AT2" s="2" t="s">
        <v>91</v>
      </c>
      <c r="AZ2" s="6" t="s">
        <v>450</v>
      </c>
      <c r="BA2" s="6" t="s">
        <v>30</v>
      </c>
      <c r="BB2" s="6" t="s">
        <v>30</v>
      </c>
      <c r="BC2" s="6" t="s">
        <v>451</v>
      </c>
      <c r="BD2" s="6" t="s">
        <v>97</v>
      </c>
    </row>
    <row r="3" spans="1:256" s="2" customFormat="1" ht="7.5" customHeight="1" x14ac:dyDescent="0.3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97</v>
      </c>
    </row>
    <row r="4" spans="1:256" s="2" customFormat="1" ht="37.5" customHeight="1" x14ac:dyDescent="0.3">
      <c r="B4" s="10"/>
      <c r="C4" s="157" t="s">
        <v>98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1"/>
      <c r="T4" s="12" t="s">
        <v>10</v>
      </c>
      <c r="AT4" s="2" t="s">
        <v>3</v>
      </c>
    </row>
    <row r="5" spans="1:256" s="2" customFormat="1" ht="7.5" customHeight="1" x14ac:dyDescent="0.3">
      <c r="B5" s="10"/>
      <c r="R5" s="11"/>
    </row>
    <row r="6" spans="1:256" s="2" customFormat="1" ht="26.25" customHeight="1" x14ac:dyDescent="0.3">
      <c r="B6" s="10"/>
      <c r="D6" s="16" t="s">
        <v>14</v>
      </c>
      <c r="F6" s="189" t="str">
        <f>'Rekapitulace stavby'!$K$6</f>
        <v>Hřebeč-Netřeby dostavba kanalizace, gravitační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R6" s="11"/>
    </row>
    <row r="7" spans="1:256" s="6" customFormat="1" ht="33.75" customHeight="1" x14ac:dyDescent="0.3">
      <c r="B7" s="19"/>
      <c r="D7" s="15" t="s">
        <v>99</v>
      </c>
      <c r="F7" s="160" t="s">
        <v>452</v>
      </c>
      <c r="G7" s="170"/>
      <c r="H7" s="170"/>
      <c r="I7" s="170"/>
      <c r="J7" s="170"/>
      <c r="K7" s="170"/>
      <c r="L7" s="170"/>
      <c r="M7" s="170"/>
      <c r="N7" s="170"/>
      <c r="O7" s="170"/>
      <c r="P7" s="170"/>
      <c r="R7" s="20"/>
    </row>
    <row r="8" spans="1:256" s="6" customFormat="1" ht="15" customHeight="1" x14ac:dyDescent="0.3">
      <c r="B8" s="19"/>
      <c r="D8" s="16" t="s">
        <v>17</v>
      </c>
      <c r="F8" s="14"/>
      <c r="M8" s="16" t="s">
        <v>18</v>
      </c>
      <c r="O8" s="14"/>
      <c r="R8" s="20"/>
    </row>
    <row r="9" spans="1:256" s="6" customFormat="1" ht="15" customHeight="1" x14ac:dyDescent="0.3">
      <c r="B9" s="19"/>
      <c r="D9" s="16" t="s">
        <v>20</v>
      </c>
      <c r="F9" s="14" t="s">
        <v>21</v>
      </c>
      <c r="M9" s="16" t="s">
        <v>22</v>
      </c>
      <c r="O9" s="190" t="s">
        <v>540</v>
      </c>
      <c r="P9" s="170"/>
      <c r="R9" s="20"/>
    </row>
    <row r="10" spans="1:256" s="6" customFormat="1" ht="12" customHeight="1" x14ac:dyDescent="0.3">
      <c r="B10" s="19"/>
      <c r="R10" s="20"/>
    </row>
    <row r="11" spans="1:256" s="6" customFormat="1" ht="15" customHeight="1" x14ac:dyDescent="0.3">
      <c r="B11" s="19"/>
      <c r="D11" s="16" t="s">
        <v>25</v>
      </c>
      <c r="M11" s="16" t="s">
        <v>26</v>
      </c>
      <c r="O11" s="159"/>
      <c r="P11" s="170"/>
      <c r="R11" s="20"/>
    </row>
    <row r="12" spans="1:256" s="6" customFormat="1" ht="18.75" customHeight="1" x14ac:dyDescent="0.3">
      <c r="B12" s="19"/>
      <c r="E12" s="14" t="s">
        <v>27</v>
      </c>
      <c r="M12" s="16" t="s">
        <v>28</v>
      </c>
      <c r="O12" s="159"/>
      <c r="P12" s="170"/>
      <c r="R12" s="20"/>
    </row>
    <row r="13" spans="1:256" s="6" customFormat="1" ht="7.5" customHeight="1" x14ac:dyDescent="0.3">
      <c r="B13" s="19"/>
      <c r="R13" s="20"/>
    </row>
    <row r="14" spans="1:256" s="6" customFormat="1" ht="15" customHeight="1" x14ac:dyDescent="0.3">
      <c r="B14" s="19"/>
      <c r="D14" s="16" t="s">
        <v>29</v>
      </c>
      <c r="M14" s="16" t="s">
        <v>26</v>
      </c>
      <c r="O14" s="159" t="str">
        <f>IF('Rekapitulace stavby'!$AN$13="","",'Rekapitulace stavby'!$AN$13)</f>
        <v/>
      </c>
      <c r="P14" s="170"/>
      <c r="R14" s="20"/>
    </row>
    <row r="15" spans="1:256" s="6" customFormat="1" ht="18.75" customHeight="1" x14ac:dyDescent="0.3">
      <c r="B15" s="19"/>
      <c r="E15" s="14" t="str">
        <f>IF('Rekapitulace stavby'!$E$14="","",'Rekapitulace stavby'!$E$14)</f>
        <v xml:space="preserve"> </v>
      </c>
      <c r="M15" s="16" t="s">
        <v>28</v>
      </c>
      <c r="O15" s="159" t="str">
        <f>IF('Rekapitulace stavby'!$AN$14="","",'Rekapitulace stavby'!$AN$14)</f>
        <v/>
      </c>
      <c r="P15" s="170"/>
      <c r="R15" s="20"/>
    </row>
    <row r="16" spans="1:256" s="6" customFormat="1" ht="7.5" customHeight="1" x14ac:dyDescent="0.3">
      <c r="B16" s="19"/>
      <c r="R16" s="20"/>
    </row>
    <row r="17" spans="2:18" s="6" customFormat="1" ht="15" customHeight="1" x14ac:dyDescent="0.3">
      <c r="B17" s="19"/>
      <c r="D17" s="16" t="s">
        <v>31</v>
      </c>
      <c r="M17" s="16" t="s">
        <v>26</v>
      </c>
      <c r="O17" s="159" t="s">
        <v>32</v>
      </c>
      <c r="P17" s="170"/>
      <c r="R17" s="20"/>
    </row>
    <row r="18" spans="2:18" s="6" customFormat="1" ht="18.75" customHeight="1" x14ac:dyDescent="0.3">
      <c r="B18" s="19"/>
      <c r="E18" s="14" t="s">
        <v>33</v>
      </c>
      <c r="M18" s="16" t="s">
        <v>28</v>
      </c>
      <c r="O18" s="159" t="s">
        <v>34</v>
      </c>
      <c r="P18" s="170"/>
      <c r="R18" s="20"/>
    </row>
    <row r="19" spans="2:18" s="6" customFormat="1" ht="7.5" customHeight="1" x14ac:dyDescent="0.3">
      <c r="B19" s="19"/>
      <c r="R19" s="20"/>
    </row>
    <row r="20" spans="2:18" s="6" customFormat="1" ht="15" customHeight="1" x14ac:dyDescent="0.3">
      <c r="B20" s="19"/>
      <c r="D20" s="16" t="s">
        <v>36</v>
      </c>
      <c r="M20" s="16" t="s">
        <v>26</v>
      </c>
      <c r="O20" s="159"/>
      <c r="P20" s="170"/>
      <c r="R20" s="20"/>
    </row>
    <row r="21" spans="2:18" s="6" customFormat="1" ht="18.75" customHeight="1" x14ac:dyDescent="0.3">
      <c r="B21" s="19"/>
      <c r="E21" s="14" t="s">
        <v>37</v>
      </c>
      <c r="M21" s="16" t="s">
        <v>28</v>
      </c>
      <c r="O21" s="159"/>
      <c r="P21" s="170"/>
      <c r="R21" s="20"/>
    </row>
    <row r="22" spans="2:18" s="6" customFormat="1" ht="7.5" customHeight="1" x14ac:dyDescent="0.3">
      <c r="B22" s="19"/>
      <c r="R22" s="20"/>
    </row>
    <row r="23" spans="2:18" s="6" customFormat="1" ht="15" customHeight="1" x14ac:dyDescent="0.3">
      <c r="B23" s="19"/>
      <c r="D23" s="16" t="s">
        <v>38</v>
      </c>
      <c r="R23" s="20"/>
    </row>
    <row r="24" spans="2:18" s="80" customFormat="1" ht="15.75" customHeight="1" x14ac:dyDescent="0.3">
      <c r="B24" s="81"/>
      <c r="E24" s="161"/>
      <c r="F24" s="191"/>
      <c r="G24" s="191"/>
      <c r="H24" s="191"/>
      <c r="I24" s="191"/>
      <c r="J24" s="191"/>
      <c r="K24" s="191"/>
      <c r="L24" s="191"/>
      <c r="R24" s="82"/>
    </row>
    <row r="25" spans="2:18" s="6" customFormat="1" ht="7.5" customHeight="1" x14ac:dyDescent="0.3">
      <c r="B25" s="19"/>
      <c r="R25" s="20"/>
    </row>
    <row r="26" spans="2:18" s="6" customFormat="1" ht="7.5" customHeight="1" x14ac:dyDescent="0.3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 x14ac:dyDescent="0.3">
      <c r="B27" s="19"/>
      <c r="D27" s="83" t="s">
        <v>101</v>
      </c>
      <c r="M27" s="162">
        <f>$N$88</f>
        <v>0</v>
      </c>
      <c r="N27" s="170"/>
      <c r="O27" s="170"/>
      <c r="P27" s="170"/>
      <c r="R27" s="20"/>
    </row>
    <row r="28" spans="2:18" s="6" customFormat="1" ht="15" customHeight="1" x14ac:dyDescent="0.3">
      <c r="B28" s="19"/>
      <c r="D28" s="18" t="s">
        <v>102</v>
      </c>
      <c r="M28" s="162">
        <f>$N$98</f>
        <v>0</v>
      </c>
      <c r="N28" s="170"/>
      <c r="O28" s="170"/>
      <c r="P28" s="170"/>
      <c r="R28" s="20"/>
    </row>
    <row r="29" spans="2:18" s="6" customFormat="1" ht="7.5" customHeight="1" x14ac:dyDescent="0.3">
      <c r="B29" s="19"/>
      <c r="R29" s="20"/>
    </row>
    <row r="30" spans="2:18" s="6" customFormat="1" ht="26.25" customHeight="1" x14ac:dyDescent="0.3">
      <c r="B30" s="19"/>
      <c r="D30" s="84" t="s">
        <v>41</v>
      </c>
      <c r="M30" s="192">
        <f>ROUND($M$27+$M$28,2)</f>
        <v>0</v>
      </c>
      <c r="N30" s="170"/>
      <c r="O30" s="170"/>
      <c r="P30" s="170"/>
      <c r="R30" s="20"/>
    </row>
    <row r="31" spans="2:18" s="6" customFormat="1" ht="7.5" customHeight="1" x14ac:dyDescent="0.3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 x14ac:dyDescent="0.3">
      <c r="B32" s="19"/>
      <c r="D32" s="24" t="s">
        <v>42</v>
      </c>
      <c r="E32" s="24" t="s">
        <v>43</v>
      </c>
      <c r="F32" s="25">
        <v>0.21</v>
      </c>
      <c r="G32" s="85" t="s">
        <v>44</v>
      </c>
      <c r="H32" s="193">
        <f>ROUND((SUM($BE$98:$BE$99)+SUM($BE$117:$BE$205)),2)</f>
        <v>0</v>
      </c>
      <c r="I32" s="170"/>
      <c r="J32" s="170"/>
      <c r="M32" s="193">
        <f>ROUND(ROUND((SUM($BE$98:$BE$99)+SUM($BE$117:$BE$205)),2)*$F$32,2)</f>
        <v>0</v>
      </c>
      <c r="N32" s="170"/>
      <c r="O32" s="170"/>
      <c r="P32" s="170"/>
      <c r="R32" s="20"/>
    </row>
    <row r="33" spans="2:18" s="6" customFormat="1" ht="15" customHeight="1" x14ac:dyDescent="0.3">
      <c r="B33" s="19"/>
      <c r="E33" s="24" t="s">
        <v>45</v>
      </c>
      <c r="F33" s="25">
        <v>0.15</v>
      </c>
      <c r="G33" s="85" t="s">
        <v>44</v>
      </c>
      <c r="H33" s="193">
        <f>ROUND((SUM($BF$98:$BF$99)+SUM($BF$117:$BF$205)),2)</f>
        <v>0</v>
      </c>
      <c r="I33" s="170"/>
      <c r="J33" s="170"/>
      <c r="M33" s="193">
        <f>ROUND(ROUND((SUM($BF$98:$BF$99)+SUM($BF$117:$BF$205)),2)*$F$33,2)</f>
        <v>0</v>
      </c>
      <c r="N33" s="170"/>
      <c r="O33" s="170"/>
      <c r="P33" s="170"/>
      <c r="R33" s="20"/>
    </row>
    <row r="34" spans="2:18" s="6" customFormat="1" ht="15" hidden="1" customHeight="1" x14ac:dyDescent="0.3">
      <c r="B34" s="19"/>
      <c r="E34" s="24" t="s">
        <v>46</v>
      </c>
      <c r="F34" s="25">
        <v>0.21</v>
      </c>
      <c r="G34" s="85" t="s">
        <v>44</v>
      </c>
      <c r="H34" s="193">
        <f>ROUND((SUM($BG$98:$BG$99)+SUM($BG$117:$BG$205)),2)</f>
        <v>0</v>
      </c>
      <c r="I34" s="170"/>
      <c r="J34" s="170"/>
      <c r="M34" s="193">
        <v>0</v>
      </c>
      <c r="N34" s="170"/>
      <c r="O34" s="170"/>
      <c r="P34" s="170"/>
      <c r="R34" s="20"/>
    </row>
    <row r="35" spans="2:18" s="6" customFormat="1" ht="15" hidden="1" customHeight="1" x14ac:dyDescent="0.3">
      <c r="B35" s="19"/>
      <c r="E35" s="24" t="s">
        <v>47</v>
      </c>
      <c r="F35" s="25">
        <v>0.15</v>
      </c>
      <c r="G35" s="85" t="s">
        <v>44</v>
      </c>
      <c r="H35" s="193">
        <f>ROUND((SUM($BH$98:$BH$99)+SUM($BH$117:$BH$205)),2)</f>
        <v>0</v>
      </c>
      <c r="I35" s="170"/>
      <c r="J35" s="170"/>
      <c r="M35" s="193">
        <v>0</v>
      </c>
      <c r="N35" s="170"/>
      <c r="O35" s="170"/>
      <c r="P35" s="170"/>
      <c r="R35" s="20"/>
    </row>
    <row r="36" spans="2:18" s="6" customFormat="1" ht="15" hidden="1" customHeight="1" x14ac:dyDescent="0.3">
      <c r="B36" s="19"/>
      <c r="E36" s="24" t="s">
        <v>48</v>
      </c>
      <c r="F36" s="25">
        <v>0</v>
      </c>
      <c r="G36" s="85" t="s">
        <v>44</v>
      </c>
      <c r="H36" s="193">
        <f>ROUND((SUM($BI$98:$BI$99)+SUM($BI$117:$BI$205)),2)</f>
        <v>0</v>
      </c>
      <c r="I36" s="170"/>
      <c r="J36" s="170"/>
      <c r="M36" s="193">
        <v>0</v>
      </c>
      <c r="N36" s="170"/>
      <c r="O36" s="170"/>
      <c r="P36" s="170"/>
      <c r="R36" s="20"/>
    </row>
    <row r="37" spans="2:18" s="6" customFormat="1" ht="7.5" customHeight="1" x14ac:dyDescent="0.3">
      <c r="B37" s="19"/>
      <c r="R37" s="20"/>
    </row>
    <row r="38" spans="2:18" s="6" customFormat="1" ht="26.25" customHeight="1" x14ac:dyDescent="0.3">
      <c r="B38" s="19"/>
      <c r="C38" s="28"/>
      <c r="D38" s="29" t="s">
        <v>49</v>
      </c>
      <c r="E38" s="30"/>
      <c r="F38" s="30"/>
      <c r="G38" s="86" t="s">
        <v>50</v>
      </c>
      <c r="H38" s="31" t="s">
        <v>51</v>
      </c>
      <c r="I38" s="30"/>
      <c r="J38" s="30"/>
      <c r="K38" s="30"/>
      <c r="L38" s="168">
        <f>SUM($M$30:$M$36)</f>
        <v>0</v>
      </c>
      <c r="M38" s="167"/>
      <c r="N38" s="167"/>
      <c r="O38" s="167"/>
      <c r="P38" s="169"/>
      <c r="Q38" s="28"/>
      <c r="R38" s="20"/>
    </row>
    <row r="39" spans="2:18" s="6" customFormat="1" ht="15" customHeight="1" x14ac:dyDescent="0.3">
      <c r="B39" s="19"/>
      <c r="R39" s="20"/>
    </row>
    <row r="40" spans="2:18" s="6" customFormat="1" ht="15" customHeight="1" x14ac:dyDescent="0.3">
      <c r="B40" s="19"/>
      <c r="R40" s="20"/>
    </row>
    <row r="41" spans="2:18" s="2" customFormat="1" ht="14.25" customHeight="1" x14ac:dyDescent="0.3">
      <c r="B41" s="10"/>
      <c r="R41" s="11"/>
    </row>
    <row r="42" spans="2:18" s="2" customFormat="1" ht="14.25" customHeight="1" x14ac:dyDescent="0.3">
      <c r="B42" s="10"/>
      <c r="R42" s="11"/>
    </row>
    <row r="43" spans="2:18" s="2" customFormat="1" ht="14.25" customHeight="1" x14ac:dyDescent="0.3">
      <c r="B43" s="10"/>
      <c r="R43" s="11"/>
    </row>
    <row r="44" spans="2:18" s="2" customFormat="1" ht="14.25" customHeight="1" x14ac:dyDescent="0.3">
      <c r="B44" s="10"/>
      <c r="R44" s="11"/>
    </row>
    <row r="45" spans="2:18" s="2" customFormat="1" ht="14.25" customHeight="1" x14ac:dyDescent="0.3">
      <c r="B45" s="10"/>
      <c r="R45" s="11"/>
    </row>
    <row r="46" spans="2:18" s="2" customFormat="1" ht="14.25" customHeight="1" x14ac:dyDescent="0.3">
      <c r="B46" s="10"/>
      <c r="R46" s="11"/>
    </row>
    <row r="47" spans="2:18" s="2" customFormat="1" ht="14.25" customHeight="1" x14ac:dyDescent="0.3">
      <c r="B47" s="10"/>
      <c r="R47" s="11"/>
    </row>
    <row r="48" spans="2:18" s="2" customFormat="1" ht="14.25" customHeight="1" x14ac:dyDescent="0.3">
      <c r="B48" s="10"/>
      <c r="R48" s="11"/>
    </row>
    <row r="49" spans="2:18" s="2" customFormat="1" ht="14.25" customHeight="1" x14ac:dyDescent="0.3">
      <c r="B49" s="10"/>
      <c r="R49" s="11"/>
    </row>
    <row r="50" spans="2:18" s="6" customFormat="1" ht="15.75" customHeight="1" x14ac:dyDescent="0.3">
      <c r="B50" s="19"/>
      <c r="D50" s="32" t="s">
        <v>52</v>
      </c>
      <c r="E50" s="33"/>
      <c r="F50" s="33"/>
      <c r="G50" s="33"/>
      <c r="H50" s="34"/>
      <c r="J50" s="32" t="s">
        <v>53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 x14ac:dyDescent="0.3">
      <c r="B51" s="10"/>
      <c r="D51" s="35"/>
      <c r="H51" s="36"/>
      <c r="J51" s="35"/>
      <c r="P51" s="36"/>
      <c r="R51" s="11"/>
    </row>
    <row r="52" spans="2:18" s="2" customFormat="1" ht="14.25" customHeight="1" x14ac:dyDescent="0.3">
      <c r="B52" s="10"/>
      <c r="D52" s="35"/>
      <c r="H52" s="36"/>
      <c r="J52" s="35"/>
      <c r="P52" s="36"/>
      <c r="R52" s="11"/>
    </row>
    <row r="53" spans="2:18" s="2" customFormat="1" ht="14.25" customHeight="1" x14ac:dyDescent="0.3">
      <c r="B53" s="10"/>
      <c r="D53" s="35"/>
      <c r="H53" s="36"/>
      <c r="J53" s="35"/>
      <c r="P53" s="36"/>
      <c r="R53" s="11"/>
    </row>
    <row r="54" spans="2:18" s="2" customFormat="1" ht="14.25" customHeight="1" x14ac:dyDescent="0.3">
      <c r="B54" s="10"/>
      <c r="D54" s="35"/>
      <c r="H54" s="36"/>
      <c r="J54" s="35"/>
      <c r="P54" s="36"/>
      <c r="R54" s="11"/>
    </row>
    <row r="55" spans="2:18" s="2" customFormat="1" ht="14.25" customHeight="1" x14ac:dyDescent="0.3">
      <c r="B55" s="10"/>
      <c r="D55" s="35"/>
      <c r="H55" s="36"/>
      <c r="J55" s="35"/>
      <c r="P55" s="36"/>
      <c r="R55" s="11"/>
    </row>
    <row r="56" spans="2:18" s="2" customFormat="1" ht="14.25" customHeight="1" x14ac:dyDescent="0.3">
      <c r="B56" s="10"/>
      <c r="D56" s="35"/>
      <c r="H56" s="36"/>
      <c r="J56" s="35"/>
      <c r="P56" s="36"/>
      <c r="R56" s="11"/>
    </row>
    <row r="57" spans="2:18" s="2" customFormat="1" ht="14.25" customHeight="1" x14ac:dyDescent="0.3">
      <c r="B57" s="10"/>
      <c r="D57" s="35"/>
      <c r="H57" s="36"/>
      <c r="J57" s="35"/>
      <c r="P57" s="36"/>
      <c r="R57" s="11"/>
    </row>
    <row r="58" spans="2:18" s="2" customFormat="1" ht="14.25" customHeight="1" x14ac:dyDescent="0.3">
      <c r="B58" s="10"/>
      <c r="D58" s="35"/>
      <c r="H58" s="36"/>
      <c r="J58" s="35"/>
      <c r="P58" s="36"/>
      <c r="R58" s="11"/>
    </row>
    <row r="59" spans="2:18" s="6" customFormat="1" ht="15.75" customHeight="1" x14ac:dyDescent="0.3">
      <c r="B59" s="19"/>
      <c r="D59" s="37" t="s">
        <v>54</v>
      </c>
      <c r="E59" s="38"/>
      <c r="F59" s="38"/>
      <c r="G59" s="39" t="s">
        <v>55</v>
      </c>
      <c r="H59" s="40"/>
      <c r="J59" s="37" t="s">
        <v>54</v>
      </c>
      <c r="K59" s="38"/>
      <c r="L59" s="38"/>
      <c r="M59" s="38"/>
      <c r="N59" s="39" t="s">
        <v>55</v>
      </c>
      <c r="O59" s="38"/>
      <c r="P59" s="40"/>
      <c r="R59" s="20"/>
    </row>
    <row r="60" spans="2:18" s="2" customFormat="1" ht="14.25" customHeight="1" x14ac:dyDescent="0.3">
      <c r="B60" s="10"/>
      <c r="R60" s="11"/>
    </row>
    <row r="61" spans="2:18" s="6" customFormat="1" ht="15.75" customHeight="1" x14ac:dyDescent="0.3">
      <c r="B61" s="19"/>
      <c r="D61" s="32" t="s">
        <v>56</v>
      </c>
      <c r="E61" s="33"/>
      <c r="F61" s="33"/>
      <c r="G61" s="33"/>
      <c r="H61" s="34"/>
      <c r="J61" s="32" t="s">
        <v>57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 x14ac:dyDescent="0.3">
      <c r="B62" s="10"/>
      <c r="D62" s="35"/>
      <c r="H62" s="36"/>
      <c r="J62" s="35"/>
      <c r="P62" s="36"/>
      <c r="R62" s="11"/>
    </row>
    <row r="63" spans="2:18" s="2" customFormat="1" ht="14.25" customHeight="1" x14ac:dyDescent="0.3">
      <c r="B63" s="10"/>
      <c r="D63" s="35"/>
      <c r="H63" s="36"/>
      <c r="J63" s="35"/>
      <c r="P63" s="36"/>
      <c r="R63" s="11"/>
    </row>
    <row r="64" spans="2:18" s="2" customFormat="1" ht="14.25" customHeight="1" x14ac:dyDescent="0.3">
      <c r="B64" s="10"/>
      <c r="D64" s="35"/>
      <c r="H64" s="36"/>
      <c r="J64" s="35"/>
      <c r="P64" s="36"/>
      <c r="R64" s="11"/>
    </row>
    <row r="65" spans="2:18" s="2" customFormat="1" ht="14.25" customHeight="1" x14ac:dyDescent="0.3">
      <c r="B65" s="10"/>
      <c r="D65" s="35"/>
      <c r="H65" s="36"/>
      <c r="J65" s="35"/>
      <c r="P65" s="36"/>
      <c r="R65" s="11"/>
    </row>
    <row r="66" spans="2:18" s="2" customFormat="1" ht="14.25" customHeight="1" x14ac:dyDescent="0.3">
      <c r="B66" s="10"/>
      <c r="D66" s="35"/>
      <c r="H66" s="36"/>
      <c r="J66" s="35"/>
      <c r="P66" s="36"/>
      <c r="R66" s="11"/>
    </row>
    <row r="67" spans="2:18" s="2" customFormat="1" ht="14.25" customHeight="1" x14ac:dyDescent="0.3">
      <c r="B67" s="10"/>
      <c r="D67" s="35"/>
      <c r="H67" s="36"/>
      <c r="J67" s="35"/>
      <c r="P67" s="36"/>
      <c r="R67" s="11"/>
    </row>
    <row r="68" spans="2:18" s="2" customFormat="1" ht="14.25" customHeight="1" x14ac:dyDescent="0.3">
      <c r="B68" s="10"/>
      <c r="D68" s="35"/>
      <c r="H68" s="36"/>
      <c r="J68" s="35"/>
      <c r="P68" s="36"/>
      <c r="R68" s="11"/>
    </row>
    <row r="69" spans="2:18" s="2" customFormat="1" ht="14.25" customHeight="1" x14ac:dyDescent="0.3">
      <c r="B69" s="10"/>
      <c r="D69" s="35"/>
      <c r="H69" s="36"/>
      <c r="J69" s="35"/>
      <c r="P69" s="36"/>
      <c r="R69" s="11"/>
    </row>
    <row r="70" spans="2:18" s="6" customFormat="1" ht="15.75" customHeight="1" x14ac:dyDescent="0.3">
      <c r="B70" s="19"/>
      <c r="D70" s="37" t="s">
        <v>54</v>
      </c>
      <c r="E70" s="38"/>
      <c r="F70" s="38"/>
      <c r="G70" s="39" t="s">
        <v>55</v>
      </c>
      <c r="H70" s="40"/>
      <c r="J70" s="37" t="s">
        <v>54</v>
      </c>
      <c r="K70" s="38"/>
      <c r="L70" s="38"/>
      <c r="M70" s="38"/>
      <c r="N70" s="39" t="s">
        <v>55</v>
      </c>
      <c r="O70" s="38"/>
      <c r="P70" s="40"/>
      <c r="R70" s="20"/>
    </row>
    <row r="71" spans="2:18" s="6" customFormat="1" ht="15" customHeight="1" x14ac:dyDescent="0.3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 x14ac:dyDescent="0.3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 x14ac:dyDescent="0.3">
      <c r="B76" s="19"/>
      <c r="C76" s="157" t="s">
        <v>103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20"/>
    </row>
    <row r="77" spans="2:18" s="6" customFormat="1" ht="7.5" customHeight="1" x14ac:dyDescent="0.3">
      <c r="B77" s="19"/>
      <c r="R77" s="20"/>
    </row>
    <row r="78" spans="2:18" s="6" customFormat="1" ht="30.75" customHeight="1" x14ac:dyDescent="0.3">
      <c r="B78" s="19"/>
      <c r="C78" s="16" t="s">
        <v>14</v>
      </c>
      <c r="F78" s="189" t="str">
        <f>$F$6</f>
        <v>Hřebeč-Netřeby dostavba kanalizace, gravitační</v>
      </c>
      <c r="G78" s="170"/>
      <c r="H78" s="170"/>
      <c r="I78" s="170"/>
      <c r="J78" s="170"/>
      <c r="K78" s="170"/>
      <c r="L78" s="170"/>
      <c r="M78" s="170"/>
      <c r="N78" s="170"/>
      <c r="O78" s="170"/>
      <c r="P78" s="170"/>
      <c r="R78" s="20"/>
    </row>
    <row r="79" spans="2:18" s="6" customFormat="1" ht="37.5" customHeight="1" x14ac:dyDescent="0.3">
      <c r="B79" s="19"/>
      <c r="C79" s="49" t="s">
        <v>99</v>
      </c>
      <c r="F79" s="173" t="str">
        <f>$F$7</f>
        <v>K01a - Stoka B - přípojky</v>
      </c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R79" s="20"/>
    </row>
    <row r="80" spans="2:18" s="6" customFormat="1" ht="7.5" customHeight="1" x14ac:dyDescent="0.3">
      <c r="B80" s="19"/>
      <c r="R80" s="20"/>
    </row>
    <row r="81" spans="2:47" s="6" customFormat="1" ht="18.75" customHeight="1" x14ac:dyDescent="0.3">
      <c r="B81" s="19"/>
      <c r="C81" s="16" t="s">
        <v>20</v>
      </c>
      <c r="F81" s="14" t="str">
        <f>$F$9</f>
        <v>Hřebeč</v>
      </c>
      <c r="K81" s="16" t="s">
        <v>22</v>
      </c>
      <c r="M81" s="190" t="s">
        <v>540</v>
      </c>
      <c r="N81" s="170"/>
      <c r="O81" s="170"/>
      <c r="P81" s="170"/>
      <c r="R81" s="20"/>
    </row>
    <row r="82" spans="2:47" s="6" customFormat="1" ht="7.5" customHeight="1" x14ac:dyDescent="0.3">
      <c r="B82" s="19"/>
      <c r="R82" s="20"/>
    </row>
    <row r="83" spans="2:47" s="6" customFormat="1" ht="15.75" customHeight="1" x14ac:dyDescent="0.3">
      <c r="B83" s="19"/>
      <c r="C83" s="16" t="s">
        <v>25</v>
      </c>
      <c r="F83" s="14" t="str">
        <f>$E$12</f>
        <v>Obec Hřebeč</v>
      </c>
      <c r="K83" s="16" t="s">
        <v>31</v>
      </c>
      <c r="M83" s="159" t="str">
        <f>$E$18</f>
        <v>D plus, projektová a inženýrská a.s.</v>
      </c>
      <c r="N83" s="170"/>
      <c r="O83" s="170"/>
      <c r="P83" s="170"/>
      <c r="Q83" s="170"/>
      <c r="R83" s="20"/>
    </row>
    <row r="84" spans="2:47" s="6" customFormat="1" ht="15" customHeight="1" x14ac:dyDescent="0.3">
      <c r="B84" s="19"/>
      <c r="C84" s="16" t="s">
        <v>29</v>
      </c>
      <c r="F84" s="14" t="str">
        <f>IF($E$15="","",$E$15)</f>
        <v xml:space="preserve"> </v>
      </c>
      <c r="K84" s="16" t="s">
        <v>36</v>
      </c>
      <c r="M84" s="159" t="str">
        <f>$E$21</f>
        <v>Ing.Natálie Veselá</v>
      </c>
      <c r="N84" s="170"/>
      <c r="O84" s="170"/>
      <c r="P84" s="170"/>
      <c r="Q84" s="170"/>
      <c r="R84" s="20"/>
    </row>
    <row r="85" spans="2:47" s="6" customFormat="1" ht="11.25" customHeight="1" x14ac:dyDescent="0.3">
      <c r="B85" s="19"/>
      <c r="R85" s="20"/>
    </row>
    <row r="86" spans="2:47" s="6" customFormat="1" ht="30" customHeight="1" x14ac:dyDescent="0.3">
      <c r="B86" s="19"/>
      <c r="C86" s="194" t="s">
        <v>104</v>
      </c>
      <c r="D86" s="183"/>
      <c r="E86" s="183"/>
      <c r="F86" s="183"/>
      <c r="G86" s="183"/>
      <c r="H86" s="28"/>
      <c r="I86" s="28"/>
      <c r="J86" s="28"/>
      <c r="K86" s="28"/>
      <c r="L86" s="28"/>
      <c r="M86" s="28"/>
      <c r="N86" s="194" t="s">
        <v>105</v>
      </c>
      <c r="O86" s="170"/>
      <c r="P86" s="170"/>
      <c r="Q86" s="170"/>
      <c r="R86" s="20"/>
    </row>
    <row r="87" spans="2:47" s="6" customFormat="1" ht="11.25" customHeight="1" x14ac:dyDescent="0.3">
      <c r="B87" s="19"/>
      <c r="R87" s="20"/>
    </row>
    <row r="88" spans="2:47" s="6" customFormat="1" ht="30" customHeight="1" x14ac:dyDescent="0.3">
      <c r="B88" s="19"/>
      <c r="C88" s="61" t="s">
        <v>106</v>
      </c>
      <c r="N88" s="181">
        <f>$N$117</f>
        <v>0</v>
      </c>
      <c r="O88" s="170"/>
      <c r="P88" s="170"/>
      <c r="Q88" s="170"/>
      <c r="R88" s="20"/>
      <c r="AU88" s="6" t="s">
        <v>107</v>
      </c>
    </row>
    <row r="89" spans="2:47" s="66" customFormat="1" ht="25.5" customHeight="1" x14ac:dyDescent="0.3">
      <c r="B89" s="87"/>
      <c r="D89" s="88" t="s">
        <v>169</v>
      </c>
      <c r="N89" s="195">
        <f>$N$118</f>
        <v>0</v>
      </c>
      <c r="O89" s="196"/>
      <c r="P89" s="196"/>
      <c r="Q89" s="196"/>
      <c r="R89" s="89"/>
    </row>
    <row r="90" spans="2:47" s="83" customFormat="1" ht="21" customHeight="1" x14ac:dyDescent="0.3">
      <c r="B90" s="90"/>
      <c r="D90" s="91" t="s">
        <v>170</v>
      </c>
      <c r="N90" s="197">
        <f>$N$119</f>
        <v>0</v>
      </c>
      <c r="O90" s="196"/>
      <c r="P90" s="196"/>
      <c r="Q90" s="196"/>
      <c r="R90" s="92"/>
    </row>
    <row r="91" spans="2:47" s="83" customFormat="1" ht="21" customHeight="1" x14ac:dyDescent="0.3">
      <c r="B91" s="90"/>
      <c r="D91" s="91" t="s">
        <v>171</v>
      </c>
      <c r="N91" s="197">
        <f>$N$168</f>
        <v>0</v>
      </c>
      <c r="O91" s="196"/>
      <c r="P91" s="196"/>
      <c r="Q91" s="196"/>
      <c r="R91" s="92"/>
    </row>
    <row r="92" spans="2:47" s="83" customFormat="1" ht="21" customHeight="1" x14ac:dyDescent="0.3">
      <c r="B92" s="90"/>
      <c r="D92" s="91" t="s">
        <v>172</v>
      </c>
      <c r="N92" s="197">
        <f>$N$171</f>
        <v>0</v>
      </c>
      <c r="O92" s="196"/>
      <c r="P92" s="196"/>
      <c r="Q92" s="196"/>
      <c r="R92" s="92"/>
    </row>
    <row r="93" spans="2:47" s="83" customFormat="1" ht="21" customHeight="1" x14ac:dyDescent="0.3">
      <c r="B93" s="90"/>
      <c r="D93" s="91" t="s">
        <v>173</v>
      </c>
      <c r="N93" s="197">
        <f>$N$174</f>
        <v>0</v>
      </c>
      <c r="O93" s="196"/>
      <c r="P93" s="196"/>
      <c r="Q93" s="196"/>
      <c r="R93" s="92"/>
    </row>
    <row r="94" spans="2:47" s="83" customFormat="1" ht="21" customHeight="1" x14ac:dyDescent="0.3">
      <c r="B94" s="90"/>
      <c r="D94" s="91" t="s">
        <v>174</v>
      </c>
      <c r="N94" s="197">
        <f>$N$185</f>
        <v>0</v>
      </c>
      <c r="O94" s="196"/>
      <c r="P94" s="196"/>
      <c r="Q94" s="196"/>
      <c r="R94" s="92"/>
    </row>
    <row r="95" spans="2:47" s="83" customFormat="1" ht="21" customHeight="1" x14ac:dyDescent="0.3">
      <c r="B95" s="90"/>
      <c r="D95" s="91" t="s">
        <v>175</v>
      </c>
      <c r="N95" s="197">
        <f>$N$191</f>
        <v>0</v>
      </c>
      <c r="O95" s="196"/>
      <c r="P95" s="196"/>
      <c r="Q95" s="196"/>
      <c r="R95" s="92"/>
    </row>
    <row r="96" spans="2:47" s="83" customFormat="1" ht="21" customHeight="1" x14ac:dyDescent="0.3">
      <c r="B96" s="90"/>
      <c r="D96" s="91" t="s">
        <v>176</v>
      </c>
      <c r="N96" s="197">
        <f>$N$196</f>
        <v>0</v>
      </c>
      <c r="O96" s="196"/>
      <c r="P96" s="196"/>
      <c r="Q96" s="196"/>
      <c r="R96" s="92"/>
    </row>
    <row r="97" spans="2:21" s="6" customFormat="1" ht="22.5" customHeight="1" x14ac:dyDescent="0.3">
      <c r="B97" s="19"/>
      <c r="R97" s="20"/>
    </row>
    <row r="98" spans="2:21" s="6" customFormat="1" ht="30" customHeight="1" x14ac:dyDescent="0.3">
      <c r="B98" s="19"/>
      <c r="C98" s="61" t="s">
        <v>112</v>
      </c>
      <c r="N98" s="181">
        <v>0</v>
      </c>
      <c r="O98" s="170"/>
      <c r="P98" s="170"/>
      <c r="Q98" s="170"/>
      <c r="R98" s="20"/>
      <c r="T98" s="93"/>
      <c r="U98" s="94" t="s">
        <v>42</v>
      </c>
    </row>
    <row r="99" spans="2:21" s="6" customFormat="1" ht="18.75" customHeight="1" x14ac:dyDescent="0.3">
      <c r="B99" s="19"/>
      <c r="R99" s="20"/>
    </row>
    <row r="100" spans="2:21" s="6" customFormat="1" ht="30" customHeight="1" x14ac:dyDescent="0.3">
      <c r="B100" s="19"/>
      <c r="C100" s="79" t="s">
        <v>95</v>
      </c>
      <c r="D100" s="28"/>
      <c r="E100" s="28"/>
      <c r="F100" s="28"/>
      <c r="G100" s="28"/>
      <c r="H100" s="28"/>
      <c r="I100" s="28"/>
      <c r="J100" s="28"/>
      <c r="K100" s="28"/>
      <c r="L100" s="182">
        <f>ROUND(SUM($N$88+$N$98),2)</f>
        <v>0</v>
      </c>
      <c r="M100" s="183"/>
      <c r="N100" s="183"/>
      <c r="O100" s="183"/>
      <c r="P100" s="183"/>
      <c r="Q100" s="183"/>
      <c r="R100" s="20"/>
    </row>
    <row r="101" spans="2:21" s="6" customFormat="1" ht="7.5" customHeight="1" x14ac:dyDescent="0.3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3"/>
    </row>
    <row r="105" spans="2:21" s="6" customFormat="1" ht="7.5" customHeight="1" x14ac:dyDescent="0.3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6"/>
    </row>
    <row r="106" spans="2:21" s="6" customFormat="1" ht="37.5" customHeight="1" x14ac:dyDescent="0.3">
      <c r="B106" s="19"/>
      <c r="C106" s="157" t="s">
        <v>113</v>
      </c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20"/>
    </row>
    <row r="107" spans="2:21" s="6" customFormat="1" ht="7.5" customHeight="1" x14ac:dyDescent="0.3">
      <c r="B107" s="19"/>
      <c r="R107" s="20"/>
    </row>
    <row r="108" spans="2:21" s="6" customFormat="1" ht="30.75" customHeight="1" x14ac:dyDescent="0.3">
      <c r="B108" s="19"/>
      <c r="C108" s="16" t="s">
        <v>14</v>
      </c>
      <c r="F108" s="189" t="str">
        <f>$F$6</f>
        <v>Hřebeč-Netřeby dostavba kanalizace, gravitační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R108" s="20"/>
    </row>
    <row r="109" spans="2:21" s="6" customFormat="1" ht="37.5" customHeight="1" x14ac:dyDescent="0.3">
      <c r="B109" s="19"/>
      <c r="C109" s="49" t="s">
        <v>99</v>
      </c>
      <c r="F109" s="173" t="str">
        <f>$F$7</f>
        <v>K01a - Stoka B - přípojky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R109" s="20"/>
    </row>
    <row r="110" spans="2:21" s="6" customFormat="1" ht="7.5" customHeight="1" x14ac:dyDescent="0.3">
      <c r="B110" s="19"/>
      <c r="R110" s="20"/>
    </row>
    <row r="111" spans="2:21" s="6" customFormat="1" ht="18.75" customHeight="1" x14ac:dyDescent="0.3">
      <c r="B111" s="19"/>
      <c r="C111" s="16" t="s">
        <v>20</v>
      </c>
      <c r="F111" s="14" t="str">
        <f>$F$9</f>
        <v>Hřebeč</v>
      </c>
      <c r="K111" s="16" t="s">
        <v>22</v>
      </c>
      <c r="M111" s="190" t="s">
        <v>540</v>
      </c>
      <c r="N111" s="170"/>
      <c r="O111" s="170"/>
      <c r="P111" s="170"/>
      <c r="R111" s="20"/>
    </row>
    <row r="112" spans="2:21" s="6" customFormat="1" ht="7.5" customHeight="1" x14ac:dyDescent="0.3">
      <c r="B112" s="19"/>
      <c r="R112" s="20"/>
    </row>
    <row r="113" spans="2:65" s="6" customFormat="1" ht="15.75" customHeight="1" x14ac:dyDescent="0.3">
      <c r="B113" s="19"/>
      <c r="C113" s="16" t="s">
        <v>25</v>
      </c>
      <c r="F113" s="14" t="str">
        <f>$E$12</f>
        <v>Obec Hřebeč</v>
      </c>
      <c r="K113" s="16" t="s">
        <v>31</v>
      </c>
      <c r="M113" s="159" t="str">
        <f>$E$18</f>
        <v>D plus, projektová a inženýrská a.s.</v>
      </c>
      <c r="N113" s="170"/>
      <c r="O113" s="170"/>
      <c r="P113" s="170"/>
      <c r="Q113" s="170"/>
      <c r="R113" s="20"/>
    </row>
    <row r="114" spans="2:65" s="6" customFormat="1" ht="15" customHeight="1" x14ac:dyDescent="0.3">
      <c r="B114" s="19"/>
      <c r="C114" s="16" t="s">
        <v>29</v>
      </c>
      <c r="F114" s="14" t="str">
        <f>IF($E$15="","",$E$15)</f>
        <v xml:space="preserve"> </v>
      </c>
      <c r="K114" s="16" t="s">
        <v>36</v>
      </c>
      <c r="M114" s="159" t="str">
        <f>$E$21</f>
        <v>Ing.Natálie Veselá</v>
      </c>
      <c r="N114" s="170"/>
      <c r="O114" s="170"/>
      <c r="P114" s="170"/>
      <c r="Q114" s="170"/>
      <c r="R114" s="20"/>
    </row>
    <row r="115" spans="2:65" s="6" customFormat="1" ht="11.25" customHeight="1" x14ac:dyDescent="0.3">
      <c r="B115" s="19"/>
      <c r="R115" s="20"/>
    </row>
    <row r="116" spans="2:65" s="95" customFormat="1" ht="30" customHeight="1" x14ac:dyDescent="0.3">
      <c r="B116" s="96"/>
      <c r="C116" s="97" t="s">
        <v>114</v>
      </c>
      <c r="D116" s="98" t="s">
        <v>115</v>
      </c>
      <c r="E116" s="98" t="s">
        <v>60</v>
      </c>
      <c r="F116" s="205" t="s">
        <v>116</v>
      </c>
      <c r="G116" s="206"/>
      <c r="H116" s="206"/>
      <c r="I116" s="206"/>
      <c r="J116" s="98" t="s">
        <v>117</v>
      </c>
      <c r="K116" s="98" t="s">
        <v>118</v>
      </c>
      <c r="L116" s="205" t="s">
        <v>119</v>
      </c>
      <c r="M116" s="206"/>
      <c r="N116" s="205" t="s">
        <v>120</v>
      </c>
      <c r="O116" s="206"/>
      <c r="P116" s="206"/>
      <c r="Q116" s="207"/>
      <c r="R116" s="99"/>
      <c r="T116" s="56" t="s">
        <v>121</v>
      </c>
      <c r="U116" s="57" t="s">
        <v>42</v>
      </c>
      <c r="V116" s="57" t="s">
        <v>122</v>
      </c>
      <c r="W116" s="57" t="s">
        <v>123</v>
      </c>
      <c r="X116" s="57" t="s">
        <v>124</v>
      </c>
      <c r="Y116" s="57" t="s">
        <v>125</v>
      </c>
      <c r="Z116" s="57" t="s">
        <v>126</v>
      </c>
      <c r="AA116" s="58" t="s">
        <v>127</v>
      </c>
    </row>
    <row r="117" spans="2:65" s="6" customFormat="1" ht="30" customHeight="1" x14ac:dyDescent="0.35">
      <c r="B117" s="19"/>
      <c r="C117" s="61" t="s">
        <v>101</v>
      </c>
      <c r="N117" s="198">
        <f>$BK$117</f>
        <v>0</v>
      </c>
      <c r="O117" s="170"/>
      <c r="P117" s="170"/>
      <c r="Q117" s="170"/>
      <c r="R117" s="20"/>
      <c r="T117" s="60"/>
      <c r="U117" s="33"/>
      <c r="V117" s="33"/>
      <c r="W117" s="100">
        <f>$W$118</f>
        <v>520.71437400000002</v>
      </c>
      <c r="X117" s="33"/>
      <c r="Y117" s="100">
        <f>$Y$118</f>
        <v>81.751577359999999</v>
      </c>
      <c r="Z117" s="33"/>
      <c r="AA117" s="101">
        <f>$AA$118</f>
        <v>43.29175</v>
      </c>
      <c r="AT117" s="6" t="s">
        <v>77</v>
      </c>
      <c r="AU117" s="6" t="s">
        <v>107</v>
      </c>
      <c r="BK117" s="102">
        <f>$BK$118</f>
        <v>0</v>
      </c>
    </row>
    <row r="118" spans="2:65" s="103" customFormat="1" ht="37.5" customHeight="1" x14ac:dyDescent="0.35">
      <c r="B118" s="104"/>
      <c r="D118" s="105" t="s">
        <v>169</v>
      </c>
      <c r="E118" s="105"/>
      <c r="F118" s="105"/>
      <c r="G118" s="105"/>
      <c r="H118" s="105"/>
      <c r="I118" s="105"/>
      <c r="J118" s="105"/>
      <c r="K118" s="105"/>
      <c r="L118" s="105"/>
      <c r="M118" s="105"/>
      <c r="N118" s="199">
        <f>$BK$118</f>
        <v>0</v>
      </c>
      <c r="O118" s="200"/>
      <c r="P118" s="200"/>
      <c r="Q118" s="200"/>
      <c r="R118" s="107"/>
      <c r="T118" s="108"/>
      <c r="W118" s="109">
        <f>$W$119+$W$168+$W$171+$W$174+$W$185+$W$191+$W$196</f>
        <v>520.71437400000002</v>
      </c>
      <c r="Y118" s="109">
        <f>$Y$119+$Y$168+$Y$171+$Y$174+$Y$185+$Y$191+$Y$196</f>
        <v>81.751577359999999</v>
      </c>
      <c r="AA118" s="110">
        <f>$AA$119+$AA$168+$AA$171+$AA$174+$AA$185+$AA$191+$AA$196</f>
        <v>43.29175</v>
      </c>
      <c r="AR118" s="106" t="s">
        <v>19</v>
      </c>
      <c r="AT118" s="106" t="s">
        <v>77</v>
      </c>
      <c r="AU118" s="106" t="s">
        <v>78</v>
      </c>
      <c r="AY118" s="106" t="s">
        <v>129</v>
      </c>
      <c r="BK118" s="111">
        <f>$BK$119+$BK$168+$BK$171+$BK$174+$BK$185+$BK$191+$BK$196</f>
        <v>0</v>
      </c>
    </row>
    <row r="119" spans="2:65" s="103" customFormat="1" ht="21" customHeight="1" x14ac:dyDescent="0.3">
      <c r="B119" s="104"/>
      <c r="D119" s="112" t="s">
        <v>170</v>
      </c>
      <c r="E119" s="112"/>
      <c r="F119" s="112"/>
      <c r="G119" s="112"/>
      <c r="H119" s="112"/>
      <c r="I119" s="112"/>
      <c r="J119" s="112"/>
      <c r="K119" s="112"/>
      <c r="L119" s="112"/>
      <c r="M119" s="112"/>
      <c r="N119" s="201">
        <f>$BK$119</f>
        <v>0</v>
      </c>
      <c r="O119" s="200"/>
      <c r="P119" s="200"/>
      <c r="Q119" s="200"/>
      <c r="R119" s="107"/>
      <c r="T119" s="108"/>
      <c r="W119" s="109">
        <f>SUM($W$120:$W$167)</f>
        <v>457.79379999999998</v>
      </c>
      <c r="Y119" s="109">
        <f>SUM($Y$120:$Y$167)</f>
        <v>0.44292295999999998</v>
      </c>
      <c r="AA119" s="110">
        <f>SUM($AA$120:$AA$167)</f>
        <v>43.29175</v>
      </c>
      <c r="AR119" s="106" t="s">
        <v>19</v>
      </c>
      <c r="AT119" s="106" t="s">
        <v>77</v>
      </c>
      <c r="AU119" s="106" t="s">
        <v>19</v>
      </c>
      <c r="AY119" s="106" t="s">
        <v>129</v>
      </c>
      <c r="BK119" s="111">
        <f>SUM($BK$120:$BK$167)</f>
        <v>0</v>
      </c>
    </row>
    <row r="120" spans="2:65" s="6" customFormat="1" ht="27" customHeight="1" x14ac:dyDescent="0.3">
      <c r="B120" s="19"/>
      <c r="C120" s="113" t="s">
        <v>19</v>
      </c>
      <c r="D120" s="113" t="s">
        <v>130</v>
      </c>
      <c r="E120" s="114" t="s">
        <v>177</v>
      </c>
      <c r="F120" s="202" t="s">
        <v>178</v>
      </c>
      <c r="G120" s="203"/>
      <c r="H120" s="203"/>
      <c r="I120" s="203"/>
      <c r="J120" s="115" t="s">
        <v>179</v>
      </c>
      <c r="K120" s="116">
        <v>103.5</v>
      </c>
      <c r="L120" s="204">
        <v>0</v>
      </c>
      <c r="M120" s="203"/>
      <c r="N120" s="204">
        <f>ROUND($L$120*$K$120,2)</f>
        <v>0</v>
      </c>
      <c r="O120" s="203"/>
      <c r="P120" s="203"/>
      <c r="Q120" s="203"/>
      <c r="R120" s="20"/>
      <c r="T120" s="117"/>
      <c r="U120" s="26" t="s">
        <v>43</v>
      </c>
      <c r="V120" s="118">
        <v>7.2999999999999995E-2</v>
      </c>
      <c r="W120" s="118">
        <f>$V$120*$K$120</f>
        <v>7.5554999999999994</v>
      </c>
      <c r="X120" s="118">
        <v>0</v>
      </c>
      <c r="Y120" s="118">
        <f>$X$120*$K$120</f>
        <v>0</v>
      </c>
      <c r="Z120" s="118">
        <v>0.23499999999999999</v>
      </c>
      <c r="AA120" s="119">
        <f>$Z$120*$K$120</f>
        <v>24.322499999999998</v>
      </c>
      <c r="AR120" s="6" t="s">
        <v>128</v>
      </c>
      <c r="AT120" s="6" t="s">
        <v>130</v>
      </c>
      <c r="AU120" s="6" t="s">
        <v>97</v>
      </c>
      <c r="AY120" s="6" t="s">
        <v>129</v>
      </c>
      <c r="BE120" s="120">
        <f>IF($U$120="základní",$N$120,0)</f>
        <v>0</v>
      </c>
      <c r="BF120" s="120">
        <f>IF($U$120="snížená",$N$120,0)</f>
        <v>0</v>
      </c>
      <c r="BG120" s="120">
        <f>IF($U$120="zákl. přenesená",$N$120,0)</f>
        <v>0</v>
      </c>
      <c r="BH120" s="120">
        <f>IF($U$120="sníž. přenesená",$N$120,0)</f>
        <v>0</v>
      </c>
      <c r="BI120" s="120">
        <f>IF($U$120="nulová",$N$120,0)</f>
        <v>0</v>
      </c>
      <c r="BJ120" s="6" t="s">
        <v>19</v>
      </c>
      <c r="BK120" s="120">
        <f>ROUND($L$120*$K$120,2)</f>
        <v>0</v>
      </c>
      <c r="BL120" s="6" t="s">
        <v>128</v>
      </c>
      <c r="BM120" s="6" t="s">
        <v>453</v>
      </c>
    </row>
    <row r="121" spans="2:65" s="6" customFormat="1" ht="18.75" customHeight="1" x14ac:dyDescent="0.3">
      <c r="B121" s="124"/>
      <c r="E121" s="125"/>
      <c r="F121" s="210" t="s">
        <v>454</v>
      </c>
      <c r="G121" s="211"/>
      <c r="H121" s="211"/>
      <c r="I121" s="211"/>
      <c r="K121" s="126">
        <v>103.5</v>
      </c>
      <c r="R121" s="127"/>
      <c r="T121" s="128"/>
      <c r="AA121" s="129"/>
      <c r="AT121" s="125" t="s">
        <v>182</v>
      </c>
      <c r="AU121" s="125" t="s">
        <v>97</v>
      </c>
      <c r="AV121" s="125" t="s">
        <v>97</v>
      </c>
      <c r="AW121" s="125" t="s">
        <v>107</v>
      </c>
      <c r="AX121" s="125" t="s">
        <v>19</v>
      </c>
      <c r="AY121" s="125" t="s">
        <v>129</v>
      </c>
    </row>
    <row r="122" spans="2:65" s="6" customFormat="1" ht="27" customHeight="1" x14ac:dyDescent="0.3">
      <c r="B122" s="19"/>
      <c r="C122" s="113" t="s">
        <v>97</v>
      </c>
      <c r="D122" s="113" t="s">
        <v>130</v>
      </c>
      <c r="E122" s="114" t="s">
        <v>183</v>
      </c>
      <c r="F122" s="202" t="s">
        <v>184</v>
      </c>
      <c r="G122" s="203"/>
      <c r="H122" s="203"/>
      <c r="I122" s="203"/>
      <c r="J122" s="115" t="s">
        <v>179</v>
      </c>
      <c r="K122" s="116">
        <v>51.75</v>
      </c>
      <c r="L122" s="204">
        <v>0</v>
      </c>
      <c r="M122" s="203"/>
      <c r="N122" s="204">
        <f>ROUND($L$122*$K$122,2)</f>
        <v>0</v>
      </c>
      <c r="O122" s="203"/>
      <c r="P122" s="203"/>
      <c r="Q122" s="203"/>
      <c r="R122" s="20"/>
      <c r="T122" s="117"/>
      <c r="U122" s="26" t="s">
        <v>43</v>
      </c>
      <c r="V122" s="118">
        <v>0.19400000000000001</v>
      </c>
      <c r="W122" s="118">
        <f>$V$122*$K$122</f>
        <v>10.0395</v>
      </c>
      <c r="X122" s="118">
        <v>0</v>
      </c>
      <c r="Y122" s="118">
        <f>$X$122*$K$122</f>
        <v>0</v>
      </c>
      <c r="Z122" s="118">
        <v>0.22500000000000001</v>
      </c>
      <c r="AA122" s="119">
        <f>$Z$122*$K$122</f>
        <v>11.643750000000001</v>
      </c>
      <c r="AR122" s="6" t="s">
        <v>128</v>
      </c>
      <c r="AT122" s="6" t="s">
        <v>130</v>
      </c>
      <c r="AU122" s="6" t="s">
        <v>97</v>
      </c>
      <c r="AY122" s="6" t="s">
        <v>129</v>
      </c>
      <c r="BE122" s="120">
        <f>IF($U$122="základní",$N$122,0)</f>
        <v>0</v>
      </c>
      <c r="BF122" s="120">
        <f>IF($U$122="snížená",$N$122,0)</f>
        <v>0</v>
      </c>
      <c r="BG122" s="120">
        <f>IF($U$122="zákl. přenesená",$N$122,0)</f>
        <v>0</v>
      </c>
      <c r="BH122" s="120">
        <f>IF($U$122="sníž. přenesená",$N$122,0)</f>
        <v>0</v>
      </c>
      <c r="BI122" s="120">
        <f>IF($U$122="nulová",$N$122,0)</f>
        <v>0</v>
      </c>
      <c r="BJ122" s="6" t="s">
        <v>19</v>
      </c>
      <c r="BK122" s="120">
        <f>ROUND($L$122*$K$122,2)</f>
        <v>0</v>
      </c>
      <c r="BL122" s="6" t="s">
        <v>128</v>
      </c>
      <c r="BM122" s="6" t="s">
        <v>455</v>
      </c>
    </row>
    <row r="123" spans="2:65" s="6" customFormat="1" ht="18.75" customHeight="1" x14ac:dyDescent="0.3">
      <c r="B123" s="124"/>
      <c r="E123" s="125"/>
      <c r="F123" s="210" t="s">
        <v>456</v>
      </c>
      <c r="G123" s="211"/>
      <c r="H123" s="211"/>
      <c r="I123" s="211"/>
      <c r="K123" s="126">
        <v>51.75</v>
      </c>
      <c r="R123" s="127"/>
      <c r="T123" s="128"/>
      <c r="AA123" s="129"/>
      <c r="AT123" s="125" t="s">
        <v>182</v>
      </c>
      <c r="AU123" s="125" t="s">
        <v>97</v>
      </c>
      <c r="AV123" s="125" t="s">
        <v>97</v>
      </c>
      <c r="AW123" s="125" t="s">
        <v>107</v>
      </c>
      <c r="AX123" s="125" t="s">
        <v>19</v>
      </c>
      <c r="AY123" s="125" t="s">
        <v>129</v>
      </c>
    </row>
    <row r="124" spans="2:65" s="6" customFormat="1" ht="27" customHeight="1" x14ac:dyDescent="0.3">
      <c r="B124" s="19"/>
      <c r="C124" s="113" t="s">
        <v>139</v>
      </c>
      <c r="D124" s="113" t="s">
        <v>130</v>
      </c>
      <c r="E124" s="114" t="s">
        <v>187</v>
      </c>
      <c r="F124" s="202" t="s">
        <v>188</v>
      </c>
      <c r="G124" s="203"/>
      <c r="H124" s="203"/>
      <c r="I124" s="203"/>
      <c r="J124" s="115" t="s">
        <v>179</v>
      </c>
      <c r="K124" s="116">
        <v>74.75</v>
      </c>
      <c r="L124" s="204">
        <v>0</v>
      </c>
      <c r="M124" s="203"/>
      <c r="N124" s="204">
        <f>ROUND($L$124*$K$124,2)</f>
        <v>0</v>
      </c>
      <c r="O124" s="203"/>
      <c r="P124" s="203"/>
      <c r="Q124" s="203"/>
      <c r="R124" s="20"/>
      <c r="T124" s="117"/>
      <c r="U124" s="26" t="s">
        <v>43</v>
      </c>
      <c r="V124" s="118">
        <v>5.7000000000000002E-2</v>
      </c>
      <c r="W124" s="118">
        <f>$V$124*$K$124</f>
        <v>4.2607499999999998</v>
      </c>
      <c r="X124" s="118">
        <v>0</v>
      </c>
      <c r="Y124" s="118">
        <f>$X$124*$K$124</f>
        <v>0</v>
      </c>
      <c r="Z124" s="118">
        <v>9.8000000000000004E-2</v>
      </c>
      <c r="AA124" s="119">
        <f>$Z$124*$K$124</f>
        <v>7.3254999999999999</v>
      </c>
      <c r="AR124" s="6" t="s">
        <v>128</v>
      </c>
      <c r="AT124" s="6" t="s">
        <v>130</v>
      </c>
      <c r="AU124" s="6" t="s">
        <v>97</v>
      </c>
      <c r="AY124" s="6" t="s">
        <v>129</v>
      </c>
      <c r="BE124" s="120">
        <f>IF($U$124="základní",$N$124,0)</f>
        <v>0</v>
      </c>
      <c r="BF124" s="120">
        <f>IF($U$124="snížená",$N$124,0)</f>
        <v>0</v>
      </c>
      <c r="BG124" s="120">
        <f>IF($U$124="zákl. přenesená",$N$124,0)</f>
        <v>0</v>
      </c>
      <c r="BH124" s="120">
        <f>IF($U$124="sníž. přenesená",$N$124,0)</f>
        <v>0</v>
      </c>
      <c r="BI124" s="120">
        <f>IF($U$124="nulová",$N$124,0)</f>
        <v>0</v>
      </c>
      <c r="BJ124" s="6" t="s">
        <v>19</v>
      </c>
      <c r="BK124" s="120">
        <f>ROUND($L$124*$K$124,2)</f>
        <v>0</v>
      </c>
      <c r="BL124" s="6" t="s">
        <v>128</v>
      </c>
      <c r="BM124" s="6" t="s">
        <v>457</v>
      </c>
    </row>
    <row r="125" spans="2:65" s="6" customFormat="1" ht="18.75" customHeight="1" x14ac:dyDescent="0.3">
      <c r="B125" s="124"/>
      <c r="E125" s="125"/>
      <c r="F125" s="210" t="s">
        <v>458</v>
      </c>
      <c r="G125" s="211"/>
      <c r="H125" s="211"/>
      <c r="I125" s="211"/>
      <c r="K125" s="126">
        <v>74.75</v>
      </c>
      <c r="R125" s="127"/>
      <c r="T125" s="128"/>
      <c r="AA125" s="129"/>
      <c r="AT125" s="125" t="s">
        <v>182</v>
      </c>
      <c r="AU125" s="125" t="s">
        <v>97</v>
      </c>
      <c r="AV125" s="125" t="s">
        <v>97</v>
      </c>
      <c r="AW125" s="125" t="s">
        <v>107</v>
      </c>
      <c r="AX125" s="125" t="s">
        <v>19</v>
      </c>
      <c r="AY125" s="125" t="s">
        <v>129</v>
      </c>
    </row>
    <row r="126" spans="2:65" s="6" customFormat="1" ht="27" customHeight="1" x14ac:dyDescent="0.3">
      <c r="B126" s="19"/>
      <c r="C126" s="113" t="s">
        <v>128</v>
      </c>
      <c r="D126" s="113" t="s">
        <v>130</v>
      </c>
      <c r="E126" s="114" t="s">
        <v>191</v>
      </c>
      <c r="F126" s="202" t="s">
        <v>192</v>
      </c>
      <c r="G126" s="203"/>
      <c r="H126" s="203"/>
      <c r="I126" s="203"/>
      <c r="J126" s="115" t="s">
        <v>193</v>
      </c>
      <c r="K126" s="116">
        <v>17</v>
      </c>
      <c r="L126" s="204">
        <v>0</v>
      </c>
      <c r="M126" s="203"/>
      <c r="N126" s="204">
        <f>ROUND($L$126*$K$126,2)</f>
        <v>0</v>
      </c>
      <c r="O126" s="203"/>
      <c r="P126" s="203"/>
      <c r="Q126" s="203"/>
      <c r="R126" s="20"/>
      <c r="T126" s="117"/>
      <c r="U126" s="26" t="s">
        <v>43</v>
      </c>
      <c r="V126" s="118">
        <v>0.2</v>
      </c>
      <c r="W126" s="118">
        <f>$V$126*$K$126</f>
        <v>3.4000000000000004</v>
      </c>
      <c r="X126" s="118">
        <v>0</v>
      </c>
      <c r="Y126" s="118">
        <f>$X$126*$K$126</f>
        <v>0</v>
      </c>
      <c r="Z126" s="118">
        <v>0</v>
      </c>
      <c r="AA126" s="119">
        <f>$Z$126*$K$126</f>
        <v>0</v>
      </c>
      <c r="AR126" s="6" t="s">
        <v>128</v>
      </c>
      <c r="AT126" s="6" t="s">
        <v>130</v>
      </c>
      <c r="AU126" s="6" t="s">
        <v>97</v>
      </c>
      <c r="AY126" s="6" t="s">
        <v>129</v>
      </c>
      <c r="BE126" s="120">
        <f>IF($U$126="základní",$N$126,0)</f>
        <v>0</v>
      </c>
      <c r="BF126" s="120">
        <f>IF($U$126="snížená",$N$126,0)</f>
        <v>0</v>
      </c>
      <c r="BG126" s="120">
        <f>IF($U$126="zákl. přenesená",$N$126,0)</f>
        <v>0</v>
      </c>
      <c r="BH126" s="120">
        <f>IF($U$126="sníž. přenesená",$N$126,0)</f>
        <v>0</v>
      </c>
      <c r="BI126" s="120">
        <f>IF($U$126="nulová",$N$126,0)</f>
        <v>0</v>
      </c>
      <c r="BJ126" s="6" t="s">
        <v>19</v>
      </c>
      <c r="BK126" s="120">
        <f>ROUND($L$126*$K$126,2)</f>
        <v>0</v>
      </c>
      <c r="BL126" s="6" t="s">
        <v>128</v>
      </c>
      <c r="BM126" s="6" t="s">
        <v>459</v>
      </c>
    </row>
    <row r="127" spans="2:65" s="6" customFormat="1" ht="18.75" customHeight="1" x14ac:dyDescent="0.3">
      <c r="B127" s="124"/>
      <c r="E127" s="125"/>
      <c r="F127" s="210" t="s">
        <v>460</v>
      </c>
      <c r="G127" s="211"/>
      <c r="H127" s="211"/>
      <c r="I127" s="211"/>
      <c r="K127" s="126">
        <v>17</v>
      </c>
      <c r="R127" s="127"/>
      <c r="T127" s="128"/>
      <c r="AA127" s="129"/>
      <c r="AT127" s="125" t="s">
        <v>182</v>
      </c>
      <c r="AU127" s="125" t="s">
        <v>97</v>
      </c>
      <c r="AV127" s="125" t="s">
        <v>97</v>
      </c>
      <c r="AW127" s="125" t="s">
        <v>107</v>
      </c>
      <c r="AX127" s="125" t="s">
        <v>78</v>
      </c>
      <c r="AY127" s="125" t="s">
        <v>129</v>
      </c>
    </row>
    <row r="128" spans="2:65" s="6" customFormat="1" ht="27" customHeight="1" x14ac:dyDescent="0.3">
      <c r="B128" s="19"/>
      <c r="C128" s="113" t="s">
        <v>146</v>
      </c>
      <c r="D128" s="113" t="s">
        <v>130</v>
      </c>
      <c r="E128" s="114" t="s">
        <v>196</v>
      </c>
      <c r="F128" s="202" t="s">
        <v>197</v>
      </c>
      <c r="G128" s="203"/>
      <c r="H128" s="203"/>
      <c r="I128" s="203"/>
      <c r="J128" s="115" t="s">
        <v>198</v>
      </c>
      <c r="K128" s="116">
        <v>2</v>
      </c>
      <c r="L128" s="204">
        <v>0</v>
      </c>
      <c r="M128" s="203"/>
      <c r="N128" s="204">
        <f>ROUND($L$128*$K$128,2)</f>
        <v>0</v>
      </c>
      <c r="O128" s="203"/>
      <c r="P128" s="203"/>
      <c r="Q128" s="203"/>
      <c r="R128" s="20"/>
      <c r="T128" s="117"/>
      <c r="U128" s="26" t="s">
        <v>43</v>
      </c>
      <c r="V128" s="118">
        <v>0</v>
      </c>
      <c r="W128" s="118">
        <f>$V$128*$K$128</f>
        <v>0</v>
      </c>
      <c r="X128" s="118">
        <v>0</v>
      </c>
      <c r="Y128" s="118">
        <f>$X$128*$K$128</f>
        <v>0</v>
      </c>
      <c r="Z128" s="118">
        <v>0</v>
      </c>
      <c r="AA128" s="119">
        <f>$Z$128*$K$128</f>
        <v>0</v>
      </c>
      <c r="AR128" s="6" t="s">
        <v>128</v>
      </c>
      <c r="AT128" s="6" t="s">
        <v>130</v>
      </c>
      <c r="AU128" s="6" t="s">
        <v>97</v>
      </c>
      <c r="AY128" s="6" t="s">
        <v>129</v>
      </c>
      <c r="BE128" s="120">
        <f>IF($U$128="základní",$N$128,0)</f>
        <v>0</v>
      </c>
      <c r="BF128" s="120">
        <f>IF($U$128="snížená",$N$128,0)</f>
        <v>0</v>
      </c>
      <c r="BG128" s="120">
        <f>IF($U$128="zákl. přenesená",$N$128,0)</f>
        <v>0</v>
      </c>
      <c r="BH128" s="120">
        <f>IF($U$128="sníž. přenesená",$N$128,0)</f>
        <v>0</v>
      </c>
      <c r="BI128" s="120">
        <f>IF($U$128="nulová",$N$128,0)</f>
        <v>0</v>
      </c>
      <c r="BJ128" s="6" t="s">
        <v>19</v>
      </c>
      <c r="BK128" s="120">
        <f>ROUND($L$128*$K$128,2)</f>
        <v>0</v>
      </c>
      <c r="BL128" s="6" t="s">
        <v>128</v>
      </c>
      <c r="BM128" s="6" t="s">
        <v>461</v>
      </c>
    </row>
    <row r="129" spans="2:65" s="6" customFormat="1" ht="27" customHeight="1" x14ac:dyDescent="0.3">
      <c r="B129" s="19"/>
      <c r="C129" s="113" t="s">
        <v>154</v>
      </c>
      <c r="D129" s="113" t="s">
        <v>130</v>
      </c>
      <c r="E129" s="114" t="s">
        <v>210</v>
      </c>
      <c r="F129" s="202" t="s">
        <v>211</v>
      </c>
      <c r="G129" s="203"/>
      <c r="H129" s="203"/>
      <c r="I129" s="203"/>
      <c r="J129" s="115" t="s">
        <v>212</v>
      </c>
      <c r="K129" s="116">
        <v>46.368000000000002</v>
      </c>
      <c r="L129" s="204">
        <v>0</v>
      </c>
      <c r="M129" s="203"/>
      <c r="N129" s="204">
        <f>ROUND($L$129*$K$129,2)</f>
        <v>0</v>
      </c>
      <c r="O129" s="203"/>
      <c r="P129" s="203"/>
      <c r="Q129" s="203"/>
      <c r="R129" s="20"/>
      <c r="T129" s="117"/>
      <c r="U129" s="26" t="s">
        <v>43</v>
      </c>
      <c r="V129" s="118">
        <v>0</v>
      </c>
      <c r="W129" s="118">
        <f>$V$129*$K$129</f>
        <v>0</v>
      </c>
      <c r="X129" s="118">
        <v>0</v>
      </c>
      <c r="Y129" s="118">
        <f>$X$129*$K$129</f>
        <v>0</v>
      </c>
      <c r="Z129" s="118">
        <v>0</v>
      </c>
      <c r="AA129" s="119">
        <f>$Z$129*$K$129</f>
        <v>0</v>
      </c>
      <c r="AR129" s="6" t="s">
        <v>128</v>
      </c>
      <c r="AT129" s="6" t="s">
        <v>130</v>
      </c>
      <c r="AU129" s="6" t="s">
        <v>97</v>
      </c>
      <c r="AY129" s="6" t="s">
        <v>129</v>
      </c>
      <c r="BE129" s="120">
        <f>IF($U$129="základní",$N$129,0)</f>
        <v>0</v>
      </c>
      <c r="BF129" s="120">
        <f>IF($U$129="snížená",$N$129,0)</f>
        <v>0</v>
      </c>
      <c r="BG129" s="120">
        <f>IF($U$129="zákl. přenesená",$N$129,0)</f>
        <v>0</v>
      </c>
      <c r="BH129" s="120">
        <f>IF($U$129="sníž. přenesená",$N$129,0)</f>
        <v>0</v>
      </c>
      <c r="BI129" s="120">
        <f>IF($U$129="nulová",$N$129,0)</f>
        <v>0</v>
      </c>
      <c r="BJ129" s="6" t="s">
        <v>19</v>
      </c>
      <c r="BK129" s="120">
        <f>ROUND($L$129*$K$129,2)</f>
        <v>0</v>
      </c>
      <c r="BL129" s="6" t="s">
        <v>128</v>
      </c>
      <c r="BM129" s="6" t="s">
        <v>462</v>
      </c>
    </row>
    <row r="130" spans="2:65" s="6" customFormat="1" ht="18.75" customHeight="1" x14ac:dyDescent="0.3">
      <c r="B130" s="124"/>
      <c r="E130" s="125"/>
      <c r="F130" s="210" t="s">
        <v>463</v>
      </c>
      <c r="G130" s="211"/>
      <c r="H130" s="211"/>
      <c r="I130" s="211"/>
      <c r="K130" s="126">
        <v>46.368000000000002</v>
      </c>
      <c r="R130" s="127"/>
      <c r="T130" s="128"/>
      <c r="AA130" s="129"/>
      <c r="AT130" s="125" t="s">
        <v>182</v>
      </c>
      <c r="AU130" s="125" t="s">
        <v>97</v>
      </c>
      <c r="AV130" s="125" t="s">
        <v>97</v>
      </c>
      <c r="AW130" s="125" t="s">
        <v>107</v>
      </c>
      <c r="AX130" s="125" t="s">
        <v>19</v>
      </c>
      <c r="AY130" s="125" t="s">
        <v>129</v>
      </c>
    </row>
    <row r="131" spans="2:65" s="6" customFormat="1" ht="27" customHeight="1" x14ac:dyDescent="0.3">
      <c r="B131" s="19"/>
      <c r="C131" s="113" t="s">
        <v>160</v>
      </c>
      <c r="D131" s="113" t="s">
        <v>130</v>
      </c>
      <c r="E131" s="114" t="s">
        <v>216</v>
      </c>
      <c r="F131" s="202" t="s">
        <v>217</v>
      </c>
      <c r="G131" s="203"/>
      <c r="H131" s="203"/>
      <c r="I131" s="203"/>
      <c r="J131" s="115" t="s">
        <v>212</v>
      </c>
      <c r="K131" s="116">
        <v>98.531999999999996</v>
      </c>
      <c r="L131" s="204">
        <v>0</v>
      </c>
      <c r="M131" s="203"/>
      <c r="N131" s="204">
        <f>ROUND($L$131*$K$131,2)</f>
        <v>0</v>
      </c>
      <c r="O131" s="203"/>
      <c r="P131" s="203"/>
      <c r="Q131" s="203"/>
      <c r="R131" s="20"/>
      <c r="T131" s="117"/>
      <c r="U131" s="26" t="s">
        <v>43</v>
      </c>
      <c r="V131" s="118">
        <v>0.84399999999999997</v>
      </c>
      <c r="W131" s="118">
        <f>$V$131*$K$131</f>
        <v>83.161007999999995</v>
      </c>
      <c r="X131" s="118">
        <v>0</v>
      </c>
      <c r="Y131" s="118">
        <f>$X$131*$K$131</f>
        <v>0</v>
      </c>
      <c r="Z131" s="118">
        <v>0</v>
      </c>
      <c r="AA131" s="119">
        <f>$Z$131*$K$131</f>
        <v>0</v>
      </c>
      <c r="AR131" s="6" t="s">
        <v>128</v>
      </c>
      <c r="AT131" s="6" t="s">
        <v>130</v>
      </c>
      <c r="AU131" s="6" t="s">
        <v>97</v>
      </c>
      <c r="AY131" s="6" t="s">
        <v>129</v>
      </c>
      <c r="BE131" s="120">
        <f>IF($U$131="základní",$N$131,0)</f>
        <v>0</v>
      </c>
      <c r="BF131" s="120">
        <f>IF($U$131="snížená",$N$131,0)</f>
        <v>0</v>
      </c>
      <c r="BG131" s="120">
        <f>IF($U$131="zákl. přenesená",$N$131,0)</f>
        <v>0</v>
      </c>
      <c r="BH131" s="120">
        <f>IF($U$131="sníž. přenesená",$N$131,0)</f>
        <v>0</v>
      </c>
      <c r="BI131" s="120">
        <f>IF($U$131="nulová",$N$131,0)</f>
        <v>0</v>
      </c>
      <c r="BJ131" s="6" t="s">
        <v>19</v>
      </c>
      <c r="BK131" s="120">
        <f>ROUND($L$131*$K$131,2)</f>
        <v>0</v>
      </c>
      <c r="BL131" s="6" t="s">
        <v>128</v>
      </c>
      <c r="BM131" s="6" t="s">
        <v>464</v>
      </c>
    </row>
    <row r="132" spans="2:65" s="6" customFormat="1" ht="18.75" customHeight="1" x14ac:dyDescent="0.3">
      <c r="B132" s="130"/>
      <c r="E132" s="131"/>
      <c r="F132" s="212" t="s">
        <v>219</v>
      </c>
      <c r="G132" s="213"/>
      <c r="H132" s="213"/>
      <c r="I132" s="213"/>
      <c r="K132" s="131"/>
      <c r="R132" s="132"/>
      <c r="T132" s="133"/>
      <c r="AA132" s="134"/>
      <c r="AT132" s="131" t="s">
        <v>182</v>
      </c>
      <c r="AU132" s="131" t="s">
        <v>97</v>
      </c>
      <c r="AV132" s="131" t="s">
        <v>19</v>
      </c>
      <c r="AW132" s="131" t="s">
        <v>107</v>
      </c>
      <c r="AX132" s="131" t="s">
        <v>78</v>
      </c>
      <c r="AY132" s="131" t="s">
        <v>129</v>
      </c>
    </row>
    <row r="133" spans="2:65" s="6" customFormat="1" ht="32.25" customHeight="1" x14ac:dyDescent="0.3">
      <c r="B133" s="124"/>
      <c r="E133" s="125"/>
      <c r="F133" s="210" t="s">
        <v>465</v>
      </c>
      <c r="G133" s="211"/>
      <c r="H133" s="211"/>
      <c r="I133" s="211"/>
      <c r="K133" s="126">
        <v>115.92</v>
      </c>
      <c r="R133" s="127"/>
      <c r="T133" s="128"/>
      <c r="AA133" s="129"/>
      <c r="AT133" s="125" t="s">
        <v>182</v>
      </c>
      <c r="AU133" s="125" t="s">
        <v>97</v>
      </c>
      <c r="AV133" s="125" t="s">
        <v>97</v>
      </c>
      <c r="AW133" s="125" t="s">
        <v>107</v>
      </c>
      <c r="AX133" s="125" t="s">
        <v>78</v>
      </c>
      <c r="AY133" s="125" t="s">
        <v>129</v>
      </c>
    </row>
    <row r="134" spans="2:65" s="6" customFormat="1" ht="18.75" customHeight="1" x14ac:dyDescent="0.3">
      <c r="B134" s="124"/>
      <c r="E134" s="125"/>
      <c r="F134" s="210" t="s">
        <v>466</v>
      </c>
      <c r="G134" s="211"/>
      <c r="H134" s="211"/>
      <c r="I134" s="211"/>
      <c r="K134" s="126">
        <v>98.531999999999996</v>
      </c>
      <c r="R134" s="127"/>
      <c r="T134" s="128"/>
      <c r="AA134" s="129"/>
      <c r="AT134" s="125" t="s">
        <v>182</v>
      </c>
      <c r="AU134" s="125" t="s">
        <v>97</v>
      </c>
      <c r="AV134" s="125" t="s">
        <v>97</v>
      </c>
      <c r="AW134" s="125" t="s">
        <v>107</v>
      </c>
      <c r="AX134" s="125" t="s">
        <v>19</v>
      </c>
      <c r="AY134" s="125" t="s">
        <v>129</v>
      </c>
    </row>
    <row r="135" spans="2:65" s="6" customFormat="1" ht="27" customHeight="1" x14ac:dyDescent="0.3">
      <c r="B135" s="19"/>
      <c r="C135" s="113" t="s">
        <v>209</v>
      </c>
      <c r="D135" s="113" t="s">
        <v>130</v>
      </c>
      <c r="E135" s="114" t="s">
        <v>224</v>
      </c>
      <c r="F135" s="202" t="s">
        <v>225</v>
      </c>
      <c r="G135" s="203"/>
      <c r="H135" s="203"/>
      <c r="I135" s="203"/>
      <c r="J135" s="115" t="s">
        <v>212</v>
      </c>
      <c r="K135" s="116">
        <v>98.531999999999996</v>
      </c>
      <c r="L135" s="204">
        <v>0</v>
      </c>
      <c r="M135" s="203"/>
      <c r="N135" s="204">
        <f>ROUND($L$135*$K$135,2)</f>
        <v>0</v>
      </c>
      <c r="O135" s="203"/>
      <c r="P135" s="203"/>
      <c r="Q135" s="203"/>
      <c r="R135" s="20"/>
      <c r="T135" s="117"/>
      <c r="U135" s="26" t="s">
        <v>43</v>
      </c>
      <c r="V135" s="118">
        <v>8.5000000000000006E-2</v>
      </c>
      <c r="W135" s="118">
        <f>$V$135*$K$135</f>
        <v>8.3752200000000006</v>
      </c>
      <c r="X135" s="118">
        <v>0</v>
      </c>
      <c r="Y135" s="118">
        <f>$X$135*$K$135</f>
        <v>0</v>
      </c>
      <c r="Z135" s="118">
        <v>0</v>
      </c>
      <c r="AA135" s="119">
        <f>$Z$135*$K$135</f>
        <v>0</v>
      </c>
      <c r="AR135" s="6" t="s">
        <v>128</v>
      </c>
      <c r="AT135" s="6" t="s">
        <v>130</v>
      </c>
      <c r="AU135" s="6" t="s">
        <v>97</v>
      </c>
      <c r="AY135" s="6" t="s">
        <v>129</v>
      </c>
      <c r="BE135" s="120">
        <f>IF($U$135="základní",$N$135,0)</f>
        <v>0</v>
      </c>
      <c r="BF135" s="120">
        <f>IF($U$135="snížená",$N$135,0)</f>
        <v>0</v>
      </c>
      <c r="BG135" s="120">
        <f>IF($U$135="zákl. přenesená",$N$135,0)</f>
        <v>0</v>
      </c>
      <c r="BH135" s="120">
        <f>IF($U$135="sníž. přenesená",$N$135,0)</f>
        <v>0</v>
      </c>
      <c r="BI135" s="120">
        <f>IF($U$135="nulová",$N$135,0)</f>
        <v>0</v>
      </c>
      <c r="BJ135" s="6" t="s">
        <v>19</v>
      </c>
      <c r="BK135" s="120">
        <f>ROUND($L$135*$K$135,2)</f>
        <v>0</v>
      </c>
      <c r="BL135" s="6" t="s">
        <v>128</v>
      </c>
      <c r="BM135" s="6" t="s">
        <v>467</v>
      </c>
    </row>
    <row r="136" spans="2:65" s="6" customFormat="1" ht="15.75" customHeight="1" x14ac:dyDescent="0.3">
      <c r="B136" s="19"/>
      <c r="C136" s="113" t="s">
        <v>215</v>
      </c>
      <c r="D136" s="113" t="s">
        <v>130</v>
      </c>
      <c r="E136" s="114" t="s">
        <v>228</v>
      </c>
      <c r="F136" s="202" t="s">
        <v>229</v>
      </c>
      <c r="G136" s="203"/>
      <c r="H136" s="203"/>
      <c r="I136" s="203"/>
      <c r="J136" s="115" t="s">
        <v>212</v>
      </c>
      <c r="K136" s="116">
        <v>5.7960000000000003</v>
      </c>
      <c r="L136" s="204">
        <v>0</v>
      </c>
      <c r="M136" s="203"/>
      <c r="N136" s="204">
        <f>ROUND($L$136*$K$136,2)</f>
        <v>0</v>
      </c>
      <c r="O136" s="203"/>
      <c r="P136" s="203"/>
      <c r="Q136" s="203"/>
      <c r="R136" s="20"/>
      <c r="T136" s="117"/>
      <c r="U136" s="26" t="s">
        <v>43</v>
      </c>
      <c r="V136" s="118">
        <v>2.2949999999999999</v>
      </c>
      <c r="W136" s="118">
        <f>$V$136*$K$136</f>
        <v>13.301819999999999</v>
      </c>
      <c r="X136" s="118">
        <v>1.0460000000000001E-2</v>
      </c>
      <c r="Y136" s="118">
        <f>$X$136*$K$136</f>
        <v>6.0626160000000005E-2</v>
      </c>
      <c r="Z136" s="118">
        <v>0</v>
      </c>
      <c r="AA136" s="119">
        <f>$Z$136*$K$136</f>
        <v>0</v>
      </c>
      <c r="AR136" s="6" t="s">
        <v>128</v>
      </c>
      <c r="AT136" s="6" t="s">
        <v>130</v>
      </c>
      <c r="AU136" s="6" t="s">
        <v>97</v>
      </c>
      <c r="AY136" s="6" t="s">
        <v>129</v>
      </c>
      <c r="BE136" s="120">
        <f>IF($U$136="základní",$N$136,0)</f>
        <v>0</v>
      </c>
      <c r="BF136" s="120">
        <f>IF($U$136="snížená",$N$136,0)</f>
        <v>0</v>
      </c>
      <c r="BG136" s="120">
        <f>IF($U$136="zákl. přenesená",$N$136,0)</f>
        <v>0</v>
      </c>
      <c r="BH136" s="120">
        <f>IF($U$136="sníž. přenesená",$N$136,0)</f>
        <v>0</v>
      </c>
      <c r="BI136" s="120">
        <f>IF($U$136="nulová",$N$136,0)</f>
        <v>0</v>
      </c>
      <c r="BJ136" s="6" t="s">
        <v>19</v>
      </c>
      <c r="BK136" s="120">
        <f>ROUND($L$136*$K$136,2)</f>
        <v>0</v>
      </c>
      <c r="BL136" s="6" t="s">
        <v>128</v>
      </c>
      <c r="BM136" s="6" t="s">
        <v>468</v>
      </c>
    </row>
    <row r="137" spans="2:65" s="6" customFormat="1" ht="18.75" customHeight="1" x14ac:dyDescent="0.3">
      <c r="B137" s="124"/>
      <c r="E137" s="125"/>
      <c r="F137" s="210" t="s">
        <v>469</v>
      </c>
      <c r="G137" s="211"/>
      <c r="H137" s="211"/>
      <c r="I137" s="211"/>
      <c r="K137" s="126">
        <v>5.7960000000000003</v>
      </c>
      <c r="R137" s="127"/>
      <c r="T137" s="128"/>
      <c r="AA137" s="129"/>
      <c r="AT137" s="125" t="s">
        <v>182</v>
      </c>
      <c r="AU137" s="125" t="s">
        <v>97</v>
      </c>
      <c r="AV137" s="125" t="s">
        <v>97</v>
      </c>
      <c r="AW137" s="125" t="s">
        <v>107</v>
      </c>
      <c r="AX137" s="125" t="s">
        <v>19</v>
      </c>
      <c r="AY137" s="125" t="s">
        <v>129</v>
      </c>
    </row>
    <row r="138" spans="2:65" s="6" customFormat="1" ht="15.75" customHeight="1" x14ac:dyDescent="0.3">
      <c r="B138" s="19"/>
      <c r="C138" s="113" t="s">
        <v>23</v>
      </c>
      <c r="D138" s="113" t="s">
        <v>130</v>
      </c>
      <c r="E138" s="114" t="s">
        <v>233</v>
      </c>
      <c r="F138" s="202" t="s">
        <v>234</v>
      </c>
      <c r="G138" s="203"/>
      <c r="H138" s="203"/>
      <c r="I138" s="203"/>
      <c r="J138" s="115" t="s">
        <v>212</v>
      </c>
      <c r="K138" s="116">
        <v>5.7960000000000003</v>
      </c>
      <c r="L138" s="204">
        <v>0</v>
      </c>
      <c r="M138" s="203"/>
      <c r="N138" s="204">
        <f>ROUND($L$138*$K$138,2)</f>
        <v>0</v>
      </c>
      <c r="O138" s="203"/>
      <c r="P138" s="203"/>
      <c r="Q138" s="203"/>
      <c r="R138" s="20"/>
      <c r="T138" s="117"/>
      <c r="U138" s="26" t="s">
        <v>43</v>
      </c>
      <c r="V138" s="118">
        <v>1.214</v>
      </c>
      <c r="W138" s="118">
        <f>$V$138*$K$138</f>
        <v>7.0363439999999997</v>
      </c>
      <c r="X138" s="118">
        <v>1.7049999999999999E-2</v>
      </c>
      <c r="Y138" s="118">
        <f>$X$138*$K$138</f>
        <v>9.8821800000000001E-2</v>
      </c>
      <c r="Z138" s="118">
        <v>0</v>
      </c>
      <c r="AA138" s="119">
        <f>$Z$138*$K$138</f>
        <v>0</v>
      </c>
      <c r="AR138" s="6" t="s">
        <v>128</v>
      </c>
      <c r="AT138" s="6" t="s">
        <v>130</v>
      </c>
      <c r="AU138" s="6" t="s">
        <v>97</v>
      </c>
      <c r="AY138" s="6" t="s">
        <v>129</v>
      </c>
      <c r="BE138" s="120">
        <f>IF($U$138="základní",$N$138,0)</f>
        <v>0</v>
      </c>
      <c r="BF138" s="120">
        <f>IF($U$138="snížená",$N$138,0)</f>
        <v>0</v>
      </c>
      <c r="BG138" s="120">
        <f>IF($U$138="zákl. přenesená",$N$138,0)</f>
        <v>0</v>
      </c>
      <c r="BH138" s="120">
        <f>IF($U$138="sníž. přenesená",$N$138,0)</f>
        <v>0</v>
      </c>
      <c r="BI138" s="120">
        <f>IF($U$138="nulová",$N$138,0)</f>
        <v>0</v>
      </c>
      <c r="BJ138" s="6" t="s">
        <v>19</v>
      </c>
      <c r="BK138" s="120">
        <f>ROUND($L$138*$K$138,2)</f>
        <v>0</v>
      </c>
      <c r="BL138" s="6" t="s">
        <v>128</v>
      </c>
      <c r="BM138" s="6" t="s">
        <v>470</v>
      </c>
    </row>
    <row r="139" spans="2:65" s="6" customFormat="1" ht="18.75" customHeight="1" x14ac:dyDescent="0.3">
      <c r="B139" s="124"/>
      <c r="E139" s="125"/>
      <c r="F139" s="210" t="s">
        <v>471</v>
      </c>
      <c r="G139" s="211"/>
      <c r="H139" s="211"/>
      <c r="I139" s="211"/>
      <c r="K139" s="126">
        <v>5.7960000000000003</v>
      </c>
      <c r="R139" s="127"/>
      <c r="T139" s="128"/>
      <c r="AA139" s="129"/>
      <c r="AT139" s="125" t="s">
        <v>182</v>
      </c>
      <c r="AU139" s="125" t="s">
        <v>97</v>
      </c>
      <c r="AV139" s="125" t="s">
        <v>97</v>
      </c>
      <c r="AW139" s="125" t="s">
        <v>107</v>
      </c>
      <c r="AX139" s="125" t="s">
        <v>19</v>
      </c>
      <c r="AY139" s="125" t="s">
        <v>129</v>
      </c>
    </row>
    <row r="140" spans="2:65" s="6" customFormat="1" ht="27" customHeight="1" x14ac:dyDescent="0.3">
      <c r="B140" s="19"/>
      <c r="C140" s="113" t="s">
        <v>227</v>
      </c>
      <c r="D140" s="113" t="s">
        <v>130</v>
      </c>
      <c r="E140" s="114" t="s">
        <v>238</v>
      </c>
      <c r="F140" s="202" t="s">
        <v>239</v>
      </c>
      <c r="G140" s="203"/>
      <c r="H140" s="203"/>
      <c r="I140" s="203"/>
      <c r="J140" s="115" t="s">
        <v>212</v>
      </c>
      <c r="K140" s="116">
        <v>5.7960000000000003</v>
      </c>
      <c r="L140" s="204">
        <v>0</v>
      </c>
      <c r="M140" s="203"/>
      <c r="N140" s="204">
        <f>ROUND($L$140*$K$140,2)</f>
        <v>0</v>
      </c>
      <c r="O140" s="203"/>
      <c r="P140" s="203"/>
      <c r="Q140" s="203"/>
      <c r="R140" s="20"/>
      <c r="T140" s="117"/>
      <c r="U140" s="26" t="s">
        <v>43</v>
      </c>
      <c r="V140" s="118">
        <v>7.5220000000000002</v>
      </c>
      <c r="W140" s="118">
        <f>$V$140*$K$140</f>
        <v>43.597512000000002</v>
      </c>
      <c r="X140" s="118">
        <v>0</v>
      </c>
      <c r="Y140" s="118">
        <f>$X$140*$K$140</f>
        <v>0</v>
      </c>
      <c r="Z140" s="118">
        <v>0</v>
      </c>
      <c r="AA140" s="119">
        <f>$Z$140*$K$140</f>
        <v>0</v>
      </c>
      <c r="AR140" s="6" t="s">
        <v>128</v>
      </c>
      <c r="AT140" s="6" t="s">
        <v>130</v>
      </c>
      <c r="AU140" s="6" t="s">
        <v>97</v>
      </c>
      <c r="AY140" s="6" t="s">
        <v>129</v>
      </c>
      <c r="BE140" s="120">
        <f>IF($U$140="základní",$N$140,0)</f>
        <v>0</v>
      </c>
      <c r="BF140" s="120">
        <f>IF($U$140="snížená",$N$140,0)</f>
        <v>0</v>
      </c>
      <c r="BG140" s="120">
        <f>IF($U$140="zákl. přenesená",$N$140,0)</f>
        <v>0</v>
      </c>
      <c r="BH140" s="120">
        <f>IF($U$140="sníž. přenesená",$N$140,0)</f>
        <v>0</v>
      </c>
      <c r="BI140" s="120">
        <f>IF($U$140="nulová",$N$140,0)</f>
        <v>0</v>
      </c>
      <c r="BJ140" s="6" t="s">
        <v>19</v>
      </c>
      <c r="BK140" s="120">
        <f>ROUND($L$140*$K$140,2)</f>
        <v>0</v>
      </c>
      <c r="BL140" s="6" t="s">
        <v>128</v>
      </c>
      <c r="BM140" s="6" t="s">
        <v>472</v>
      </c>
    </row>
    <row r="141" spans="2:65" s="6" customFormat="1" ht="18.75" customHeight="1" x14ac:dyDescent="0.3">
      <c r="B141" s="124"/>
      <c r="E141" s="125"/>
      <c r="F141" s="210" t="s">
        <v>469</v>
      </c>
      <c r="G141" s="211"/>
      <c r="H141" s="211"/>
      <c r="I141" s="211"/>
      <c r="K141" s="126">
        <v>5.7960000000000003</v>
      </c>
      <c r="R141" s="127"/>
      <c r="T141" s="128"/>
      <c r="AA141" s="129"/>
      <c r="AT141" s="125" t="s">
        <v>182</v>
      </c>
      <c r="AU141" s="125" t="s">
        <v>97</v>
      </c>
      <c r="AV141" s="125" t="s">
        <v>97</v>
      </c>
      <c r="AW141" s="125" t="s">
        <v>107</v>
      </c>
      <c r="AX141" s="125" t="s">
        <v>19</v>
      </c>
      <c r="AY141" s="125" t="s">
        <v>129</v>
      </c>
    </row>
    <row r="142" spans="2:65" s="6" customFormat="1" ht="27" customHeight="1" x14ac:dyDescent="0.3">
      <c r="B142" s="19"/>
      <c r="C142" s="113" t="s">
        <v>232</v>
      </c>
      <c r="D142" s="113" t="s">
        <v>130</v>
      </c>
      <c r="E142" s="114" t="s">
        <v>242</v>
      </c>
      <c r="F142" s="202" t="s">
        <v>243</v>
      </c>
      <c r="G142" s="203"/>
      <c r="H142" s="203"/>
      <c r="I142" s="203"/>
      <c r="J142" s="115" t="s">
        <v>179</v>
      </c>
      <c r="K142" s="116">
        <v>333.5</v>
      </c>
      <c r="L142" s="204">
        <v>0</v>
      </c>
      <c r="M142" s="203"/>
      <c r="N142" s="204">
        <f>ROUND($L$142*$K$142,2)</f>
        <v>0</v>
      </c>
      <c r="O142" s="203"/>
      <c r="P142" s="203"/>
      <c r="Q142" s="203"/>
      <c r="R142" s="20"/>
      <c r="T142" s="117"/>
      <c r="U142" s="26" t="s">
        <v>43</v>
      </c>
      <c r="V142" s="118">
        <v>0.47899999999999998</v>
      </c>
      <c r="W142" s="118">
        <f>$V$142*$K$142</f>
        <v>159.7465</v>
      </c>
      <c r="X142" s="118">
        <v>8.4999999999999995E-4</v>
      </c>
      <c r="Y142" s="118">
        <f>$X$142*$K$142</f>
        <v>0.28347499999999998</v>
      </c>
      <c r="Z142" s="118">
        <v>0</v>
      </c>
      <c r="AA142" s="119">
        <f>$Z$142*$K$142</f>
        <v>0</v>
      </c>
      <c r="AR142" s="6" t="s">
        <v>128</v>
      </c>
      <c r="AT142" s="6" t="s">
        <v>130</v>
      </c>
      <c r="AU142" s="6" t="s">
        <v>97</v>
      </c>
      <c r="AY142" s="6" t="s">
        <v>129</v>
      </c>
      <c r="BE142" s="120">
        <f>IF($U$142="základní",$N$142,0)</f>
        <v>0</v>
      </c>
      <c r="BF142" s="120">
        <f>IF($U$142="snížená",$N$142,0)</f>
        <v>0</v>
      </c>
      <c r="BG142" s="120">
        <f>IF($U$142="zákl. přenesená",$N$142,0)</f>
        <v>0</v>
      </c>
      <c r="BH142" s="120">
        <f>IF($U$142="sníž. přenesená",$N$142,0)</f>
        <v>0</v>
      </c>
      <c r="BI142" s="120">
        <f>IF($U$142="nulová",$N$142,0)</f>
        <v>0</v>
      </c>
      <c r="BJ142" s="6" t="s">
        <v>19</v>
      </c>
      <c r="BK142" s="120">
        <f>ROUND($L$142*$K$142,2)</f>
        <v>0</v>
      </c>
      <c r="BL142" s="6" t="s">
        <v>128</v>
      </c>
      <c r="BM142" s="6" t="s">
        <v>473</v>
      </c>
    </row>
    <row r="143" spans="2:65" s="6" customFormat="1" ht="18.75" customHeight="1" x14ac:dyDescent="0.3">
      <c r="B143" s="124"/>
      <c r="E143" s="125"/>
      <c r="F143" s="210" t="s">
        <v>474</v>
      </c>
      <c r="G143" s="211"/>
      <c r="H143" s="211"/>
      <c r="I143" s="211"/>
      <c r="K143" s="126">
        <v>333.5</v>
      </c>
      <c r="R143" s="127"/>
      <c r="T143" s="128"/>
      <c r="AA143" s="129"/>
      <c r="AT143" s="125" t="s">
        <v>182</v>
      </c>
      <c r="AU143" s="125" t="s">
        <v>97</v>
      </c>
      <c r="AV143" s="125" t="s">
        <v>97</v>
      </c>
      <c r="AW143" s="125" t="s">
        <v>107</v>
      </c>
      <c r="AX143" s="125" t="s">
        <v>19</v>
      </c>
      <c r="AY143" s="125" t="s">
        <v>129</v>
      </c>
    </row>
    <row r="144" spans="2:65" s="6" customFormat="1" ht="27" customHeight="1" x14ac:dyDescent="0.3">
      <c r="B144" s="19"/>
      <c r="C144" s="113" t="s">
        <v>237</v>
      </c>
      <c r="D144" s="113" t="s">
        <v>130</v>
      </c>
      <c r="E144" s="114" t="s">
        <v>246</v>
      </c>
      <c r="F144" s="202" t="s">
        <v>247</v>
      </c>
      <c r="G144" s="203"/>
      <c r="H144" s="203"/>
      <c r="I144" s="203"/>
      <c r="J144" s="115" t="s">
        <v>179</v>
      </c>
      <c r="K144" s="116">
        <v>333.5</v>
      </c>
      <c r="L144" s="204">
        <v>0</v>
      </c>
      <c r="M144" s="203"/>
      <c r="N144" s="204">
        <f>ROUND($L$144*$K$144,2)</f>
        <v>0</v>
      </c>
      <c r="O144" s="203"/>
      <c r="P144" s="203"/>
      <c r="Q144" s="203"/>
      <c r="R144" s="20"/>
      <c r="T144" s="117"/>
      <c r="U144" s="26" t="s">
        <v>43</v>
      </c>
      <c r="V144" s="118">
        <v>0.32700000000000001</v>
      </c>
      <c r="W144" s="118">
        <f>$V$144*$K$144</f>
        <v>109.0545</v>
      </c>
      <c r="X144" s="118">
        <v>0</v>
      </c>
      <c r="Y144" s="118">
        <f>$X$144*$K$144</f>
        <v>0</v>
      </c>
      <c r="Z144" s="118">
        <v>0</v>
      </c>
      <c r="AA144" s="119">
        <f>$Z$144*$K$144</f>
        <v>0</v>
      </c>
      <c r="AR144" s="6" t="s">
        <v>128</v>
      </c>
      <c r="AT144" s="6" t="s">
        <v>130</v>
      </c>
      <c r="AU144" s="6" t="s">
        <v>97</v>
      </c>
      <c r="AY144" s="6" t="s">
        <v>129</v>
      </c>
      <c r="BE144" s="120">
        <f>IF($U$144="základní",$N$144,0)</f>
        <v>0</v>
      </c>
      <c r="BF144" s="120">
        <f>IF($U$144="snížená",$N$144,0)</f>
        <v>0</v>
      </c>
      <c r="BG144" s="120">
        <f>IF($U$144="zákl. přenesená",$N$144,0)</f>
        <v>0</v>
      </c>
      <c r="BH144" s="120">
        <f>IF($U$144="sníž. přenesená",$N$144,0)</f>
        <v>0</v>
      </c>
      <c r="BI144" s="120">
        <f>IF($U$144="nulová",$N$144,0)</f>
        <v>0</v>
      </c>
      <c r="BJ144" s="6" t="s">
        <v>19</v>
      </c>
      <c r="BK144" s="120">
        <f>ROUND($L$144*$K$144,2)</f>
        <v>0</v>
      </c>
      <c r="BL144" s="6" t="s">
        <v>128</v>
      </c>
      <c r="BM144" s="6" t="s">
        <v>475</v>
      </c>
    </row>
    <row r="145" spans="2:65" s="6" customFormat="1" ht="27" customHeight="1" x14ac:dyDescent="0.3">
      <c r="B145" s="19"/>
      <c r="C145" s="113" t="s">
        <v>241</v>
      </c>
      <c r="D145" s="113" t="s">
        <v>130</v>
      </c>
      <c r="E145" s="114" t="s">
        <v>476</v>
      </c>
      <c r="F145" s="202" t="s">
        <v>477</v>
      </c>
      <c r="G145" s="203"/>
      <c r="H145" s="203"/>
      <c r="I145" s="203"/>
      <c r="J145" s="115" t="s">
        <v>212</v>
      </c>
      <c r="K145" s="116">
        <v>115.92</v>
      </c>
      <c r="L145" s="204">
        <v>0</v>
      </c>
      <c r="M145" s="203"/>
      <c r="N145" s="204">
        <f>ROUND($L$145*$K$145,2)</f>
        <v>0</v>
      </c>
      <c r="O145" s="203"/>
      <c r="P145" s="203"/>
      <c r="Q145" s="203"/>
      <c r="R145" s="20"/>
      <c r="T145" s="117"/>
      <c r="U145" s="26" t="s">
        <v>43</v>
      </c>
      <c r="V145" s="118">
        <v>0</v>
      </c>
      <c r="W145" s="118">
        <f>$V$145*$K$145</f>
        <v>0</v>
      </c>
      <c r="X145" s="118">
        <v>0</v>
      </c>
      <c r="Y145" s="118">
        <f>$X$145*$K$145</f>
        <v>0</v>
      </c>
      <c r="Z145" s="118">
        <v>0</v>
      </c>
      <c r="AA145" s="119">
        <f>$Z$145*$K$145</f>
        <v>0</v>
      </c>
      <c r="AR145" s="6" t="s">
        <v>128</v>
      </c>
      <c r="AT145" s="6" t="s">
        <v>130</v>
      </c>
      <c r="AU145" s="6" t="s">
        <v>97</v>
      </c>
      <c r="AY145" s="6" t="s">
        <v>129</v>
      </c>
      <c r="BE145" s="120">
        <f>IF($U$145="základní",$N$145,0)</f>
        <v>0</v>
      </c>
      <c r="BF145" s="120">
        <f>IF($U$145="snížená",$N$145,0)</f>
        <v>0</v>
      </c>
      <c r="BG145" s="120">
        <f>IF($U$145="zákl. přenesená",$N$145,0)</f>
        <v>0</v>
      </c>
      <c r="BH145" s="120">
        <f>IF($U$145="sníž. přenesená",$N$145,0)</f>
        <v>0</v>
      </c>
      <c r="BI145" s="120">
        <f>IF($U$145="nulová",$N$145,0)</f>
        <v>0</v>
      </c>
      <c r="BJ145" s="6" t="s">
        <v>19</v>
      </c>
      <c r="BK145" s="120">
        <f>ROUND($L$145*$K$145,2)</f>
        <v>0</v>
      </c>
      <c r="BL145" s="6" t="s">
        <v>128</v>
      </c>
      <c r="BM145" s="6" t="s">
        <v>478</v>
      </c>
    </row>
    <row r="146" spans="2:65" s="6" customFormat="1" ht="27" customHeight="1" x14ac:dyDescent="0.3">
      <c r="B146" s="19"/>
      <c r="C146" s="113" t="s">
        <v>8</v>
      </c>
      <c r="D146" s="113" t="s">
        <v>130</v>
      </c>
      <c r="E146" s="114" t="s">
        <v>250</v>
      </c>
      <c r="F146" s="202" t="s">
        <v>251</v>
      </c>
      <c r="G146" s="203"/>
      <c r="H146" s="203"/>
      <c r="I146" s="203"/>
      <c r="J146" s="115" t="s">
        <v>212</v>
      </c>
      <c r="K146" s="116">
        <v>115.92100000000001</v>
      </c>
      <c r="L146" s="204">
        <v>0</v>
      </c>
      <c r="M146" s="203"/>
      <c r="N146" s="204">
        <f>ROUND($L$146*$K$146,2)</f>
        <v>0</v>
      </c>
      <c r="O146" s="203"/>
      <c r="P146" s="203"/>
      <c r="Q146" s="203"/>
      <c r="R146" s="20"/>
      <c r="T146" s="117"/>
      <c r="U146" s="26" t="s">
        <v>43</v>
      </c>
      <c r="V146" s="118">
        <v>0.05</v>
      </c>
      <c r="W146" s="118">
        <f>$V$146*$K$146</f>
        <v>5.796050000000001</v>
      </c>
      <c r="X146" s="118">
        <v>0</v>
      </c>
      <c r="Y146" s="118">
        <f>$X$146*$K$146</f>
        <v>0</v>
      </c>
      <c r="Z146" s="118">
        <v>0</v>
      </c>
      <c r="AA146" s="119">
        <f>$Z$146*$K$146</f>
        <v>0</v>
      </c>
      <c r="AR146" s="6" t="s">
        <v>128</v>
      </c>
      <c r="AT146" s="6" t="s">
        <v>130</v>
      </c>
      <c r="AU146" s="6" t="s">
        <v>97</v>
      </c>
      <c r="AY146" s="6" t="s">
        <v>129</v>
      </c>
      <c r="BE146" s="120">
        <f>IF($U$146="základní",$N$146,0)</f>
        <v>0</v>
      </c>
      <c r="BF146" s="120">
        <f>IF($U$146="snížená",$N$146,0)</f>
        <v>0</v>
      </c>
      <c r="BG146" s="120">
        <f>IF($U$146="zákl. přenesená",$N$146,0)</f>
        <v>0</v>
      </c>
      <c r="BH146" s="120">
        <f>IF($U$146="sníž. přenesená",$N$146,0)</f>
        <v>0</v>
      </c>
      <c r="BI146" s="120">
        <f>IF($U$146="nulová",$N$146,0)</f>
        <v>0</v>
      </c>
      <c r="BJ146" s="6" t="s">
        <v>19</v>
      </c>
      <c r="BK146" s="120">
        <f>ROUND($L$146*$K$146,2)</f>
        <v>0</v>
      </c>
      <c r="BL146" s="6" t="s">
        <v>128</v>
      </c>
      <c r="BM146" s="6" t="s">
        <v>479</v>
      </c>
    </row>
    <row r="147" spans="2:65" s="6" customFormat="1" ht="18.75" customHeight="1" x14ac:dyDescent="0.3">
      <c r="B147" s="124"/>
      <c r="E147" s="125"/>
      <c r="F147" s="210" t="s">
        <v>480</v>
      </c>
      <c r="G147" s="211"/>
      <c r="H147" s="211"/>
      <c r="I147" s="211"/>
      <c r="K147" s="126">
        <v>115.92100000000001</v>
      </c>
      <c r="R147" s="127"/>
      <c r="T147" s="128"/>
      <c r="AA147" s="129"/>
      <c r="AT147" s="125" t="s">
        <v>182</v>
      </c>
      <c r="AU147" s="125" t="s">
        <v>97</v>
      </c>
      <c r="AV147" s="125" t="s">
        <v>97</v>
      </c>
      <c r="AW147" s="125" t="s">
        <v>107</v>
      </c>
      <c r="AX147" s="125" t="s">
        <v>19</v>
      </c>
      <c r="AY147" s="125" t="s">
        <v>129</v>
      </c>
    </row>
    <row r="148" spans="2:65" s="6" customFormat="1" ht="27" customHeight="1" x14ac:dyDescent="0.3">
      <c r="B148" s="19"/>
      <c r="C148" s="113" t="s">
        <v>249</v>
      </c>
      <c r="D148" s="113" t="s">
        <v>130</v>
      </c>
      <c r="E148" s="114" t="s">
        <v>255</v>
      </c>
      <c r="F148" s="202" t="s">
        <v>256</v>
      </c>
      <c r="G148" s="203"/>
      <c r="H148" s="203"/>
      <c r="I148" s="203"/>
      <c r="J148" s="115" t="s">
        <v>212</v>
      </c>
      <c r="K148" s="116">
        <v>115.92100000000001</v>
      </c>
      <c r="L148" s="204">
        <v>0</v>
      </c>
      <c r="M148" s="203"/>
      <c r="N148" s="204">
        <f>ROUND($L$148*$K$148,2)</f>
        <v>0</v>
      </c>
      <c r="O148" s="203"/>
      <c r="P148" s="203"/>
      <c r="Q148" s="203"/>
      <c r="R148" s="20"/>
      <c r="T148" s="117"/>
      <c r="U148" s="26" t="s">
        <v>43</v>
      </c>
      <c r="V148" s="118">
        <v>0</v>
      </c>
      <c r="W148" s="118">
        <f>$V$148*$K$148</f>
        <v>0</v>
      </c>
      <c r="X148" s="118">
        <v>0</v>
      </c>
      <c r="Y148" s="118">
        <f>$X$148*$K$148</f>
        <v>0</v>
      </c>
      <c r="Z148" s="118">
        <v>0</v>
      </c>
      <c r="AA148" s="119">
        <f>$Z$148*$K$148</f>
        <v>0</v>
      </c>
      <c r="AR148" s="6" t="s">
        <v>128</v>
      </c>
      <c r="AT148" s="6" t="s">
        <v>130</v>
      </c>
      <c r="AU148" s="6" t="s">
        <v>97</v>
      </c>
      <c r="AY148" s="6" t="s">
        <v>129</v>
      </c>
      <c r="BE148" s="120">
        <f>IF($U$148="základní",$N$148,0)</f>
        <v>0</v>
      </c>
      <c r="BF148" s="120">
        <f>IF($U$148="snížená",$N$148,0)</f>
        <v>0</v>
      </c>
      <c r="BG148" s="120">
        <f>IF($U$148="zákl. přenesená",$N$148,0)</f>
        <v>0</v>
      </c>
      <c r="BH148" s="120">
        <f>IF($U$148="sníž. přenesená",$N$148,0)</f>
        <v>0</v>
      </c>
      <c r="BI148" s="120">
        <f>IF($U$148="nulová",$N$148,0)</f>
        <v>0</v>
      </c>
      <c r="BJ148" s="6" t="s">
        <v>19</v>
      </c>
      <c r="BK148" s="120">
        <f>ROUND($L$148*$K$148,2)</f>
        <v>0</v>
      </c>
      <c r="BL148" s="6" t="s">
        <v>128</v>
      </c>
      <c r="BM148" s="6" t="s">
        <v>481</v>
      </c>
    </row>
    <row r="149" spans="2:65" s="6" customFormat="1" ht="32.25" customHeight="1" x14ac:dyDescent="0.3">
      <c r="B149" s="124"/>
      <c r="E149" s="125"/>
      <c r="F149" s="210" t="s">
        <v>482</v>
      </c>
      <c r="G149" s="211"/>
      <c r="H149" s="211"/>
      <c r="I149" s="211"/>
      <c r="K149" s="126">
        <v>115.92100000000001</v>
      </c>
      <c r="R149" s="127"/>
      <c r="T149" s="128"/>
      <c r="AA149" s="129"/>
      <c r="AT149" s="125" t="s">
        <v>182</v>
      </c>
      <c r="AU149" s="125" t="s">
        <v>97</v>
      </c>
      <c r="AV149" s="125" t="s">
        <v>97</v>
      </c>
      <c r="AW149" s="125" t="s">
        <v>107</v>
      </c>
      <c r="AX149" s="125" t="s">
        <v>19</v>
      </c>
      <c r="AY149" s="125" t="s">
        <v>129</v>
      </c>
    </row>
    <row r="150" spans="2:65" s="6" customFormat="1" ht="27" customHeight="1" x14ac:dyDescent="0.3">
      <c r="B150" s="19"/>
      <c r="C150" s="113" t="s">
        <v>254</v>
      </c>
      <c r="D150" s="113" t="s">
        <v>130</v>
      </c>
      <c r="E150" s="114" t="s">
        <v>260</v>
      </c>
      <c r="F150" s="202" t="s">
        <v>261</v>
      </c>
      <c r="G150" s="203"/>
      <c r="H150" s="203"/>
      <c r="I150" s="203"/>
      <c r="J150" s="115" t="s">
        <v>212</v>
      </c>
      <c r="K150" s="116">
        <v>579.60500000000002</v>
      </c>
      <c r="L150" s="204">
        <v>0</v>
      </c>
      <c r="M150" s="203"/>
      <c r="N150" s="204">
        <f>ROUND($L$150*$K$150,2)</f>
        <v>0</v>
      </c>
      <c r="O150" s="203"/>
      <c r="P150" s="203"/>
      <c r="Q150" s="203"/>
      <c r="R150" s="20"/>
      <c r="T150" s="117"/>
      <c r="U150" s="26" t="s">
        <v>43</v>
      </c>
      <c r="V150" s="118">
        <v>0</v>
      </c>
      <c r="W150" s="118">
        <f>$V$150*$K$150</f>
        <v>0</v>
      </c>
      <c r="X150" s="118">
        <v>0</v>
      </c>
      <c r="Y150" s="118">
        <f>$X$150*$K$150</f>
        <v>0</v>
      </c>
      <c r="Z150" s="118">
        <v>0</v>
      </c>
      <c r="AA150" s="119">
        <f>$Z$150*$K$150</f>
        <v>0</v>
      </c>
      <c r="AR150" s="6" t="s">
        <v>128</v>
      </c>
      <c r="AT150" s="6" t="s">
        <v>130</v>
      </c>
      <c r="AU150" s="6" t="s">
        <v>97</v>
      </c>
      <c r="AY150" s="6" t="s">
        <v>129</v>
      </c>
      <c r="BE150" s="120">
        <f>IF($U$150="základní",$N$150,0)</f>
        <v>0</v>
      </c>
      <c r="BF150" s="120">
        <f>IF($U$150="snížená",$N$150,0)</f>
        <v>0</v>
      </c>
      <c r="BG150" s="120">
        <f>IF($U$150="zákl. přenesená",$N$150,0)</f>
        <v>0</v>
      </c>
      <c r="BH150" s="120">
        <f>IF($U$150="sníž. přenesená",$N$150,0)</f>
        <v>0</v>
      </c>
      <c r="BI150" s="120">
        <f>IF($U$150="nulová",$N$150,0)</f>
        <v>0</v>
      </c>
      <c r="BJ150" s="6" t="s">
        <v>19</v>
      </c>
      <c r="BK150" s="120">
        <f>ROUND($L$150*$K$150,2)</f>
        <v>0</v>
      </c>
      <c r="BL150" s="6" t="s">
        <v>128</v>
      </c>
      <c r="BM150" s="6" t="s">
        <v>483</v>
      </c>
    </row>
    <row r="151" spans="2:65" s="6" customFormat="1" ht="18.75" customHeight="1" x14ac:dyDescent="0.3">
      <c r="B151" s="124"/>
      <c r="E151" s="125"/>
      <c r="F151" s="210" t="s">
        <v>484</v>
      </c>
      <c r="G151" s="211"/>
      <c r="H151" s="211"/>
      <c r="I151" s="211"/>
      <c r="K151" s="126">
        <v>579.60500000000002</v>
      </c>
      <c r="R151" s="127"/>
      <c r="T151" s="128"/>
      <c r="AA151" s="129"/>
      <c r="AT151" s="125" t="s">
        <v>182</v>
      </c>
      <c r="AU151" s="125" t="s">
        <v>97</v>
      </c>
      <c r="AV151" s="125" t="s">
        <v>97</v>
      </c>
      <c r="AW151" s="125" t="s">
        <v>107</v>
      </c>
      <c r="AX151" s="125" t="s">
        <v>19</v>
      </c>
      <c r="AY151" s="125" t="s">
        <v>129</v>
      </c>
    </row>
    <row r="152" spans="2:65" s="6" customFormat="1" ht="27" customHeight="1" x14ac:dyDescent="0.3">
      <c r="B152" s="19"/>
      <c r="C152" s="113" t="s">
        <v>259</v>
      </c>
      <c r="D152" s="113" t="s">
        <v>130</v>
      </c>
      <c r="E152" s="114" t="s">
        <v>265</v>
      </c>
      <c r="F152" s="202" t="s">
        <v>266</v>
      </c>
      <c r="G152" s="203"/>
      <c r="H152" s="203"/>
      <c r="I152" s="203"/>
      <c r="J152" s="115" t="s">
        <v>212</v>
      </c>
      <c r="K152" s="116">
        <v>98.531999999999996</v>
      </c>
      <c r="L152" s="204">
        <v>0</v>
      </c>
      <c r="M152" s="203"/>
      <c r="N152" s="204">
        <f>ROUND($L$152*$K$152,2)</f>
        <v>0</v>
      </c>
      <c r="O152" s="203"/>
      <c r="P152" s="203"/>
      <c r="Q152" s="203"/>
      <c r="R152" s="20"/>
      <c r="T152" s="117"/>
      <c r="U152" s="26" t="s">
        <v>43</v>
      </c>
      <c r="V152" s="118">
        <v>0</v>
      </c>
      <c r="W152" s="118">
        <f>$V$152*$K$152</f>
        <v>0</v>
      </c>
      <c r="X152" s="118">
        <v>0</v>
      </c>
      <c r="Y152" s="118">
        <f>$X$152*$K$152</f>
        <v>0</v>
      </c>
      <c r="Z152" s="118">
        <v>0</v>
      </c>
      <c r="AA152" s="119">
        <f>$Z$152*$K$152</f>
        <v>0</v>
      </c>
      <c r="AR152" s="6" t="s">
        <v>128</v>
      </c>
      <c r="AT152" s="6" t="s">
        <v>130</v>
      </c>
      <c r="AU152" s="6" t="s">
        <v>97</v>
      </c>
      <c r="AY152" s="6" t="s">
        <v>129</v>
      </c>
      <c r="BE152" s="120">
        <f>IF($U$152="základní",$N$152,0)</f>
        <v>0</v>
      </c>
      <c r="BF152" s="120">
        <f>IF($U$152="snížená",$N$152,0)</f>
        <v>0</v>
      </c>
      <c r="BG152" s="120">
        <f>IF($U$152="zákl. přenesená",$N$152,0)</f>
        <v>0</v>
      </c>
      <c r="BH152" s="120">
        <f>IF($U$152="sníž. přenesená",$N$152,0)</f>
        <v>0</v>
      </c>
      <c r="BI152" s="120">
        <f>IF($U$152="nulová",$N$152,0)</f>
        <v>0</v>
      </c>
      <c r="BJ152" s="6" t="s">
        <v>19</v>
      </c>
      <c r="BK152" s="120">
        <f>ROUND($L$152*$K$152,2)</f>
        <v>0</v>
      </c>
      <c r="BL152" s="6" t="s">
        <v>128</v>
      </c>
      <c r="BM152" s="6" t="s">
        <v>485</v>
      </c>
    </row>
    <row r="153" spans="2:65" s="6" customFormat="1" ht="27" customHeight="1" x14ac:dyDescent="0.3">
      <c r="B153" s="19"/>
      <c r="C153" s="113" t="s">
        <v>264</v>
      </c>
      <c r="D153" s="113" t="s">
        <v>130</v>
      </c>
      <c r="E153" s="114" t="s">
        <v>270</v>
      </c>
      <c r="F153" s="202" t="s">
        <v>271</v>
      </c>
      <c r="G153" s="203"/>
      <c r="H153" s="203"/>
      <c r="I153" s="203"/>
      <c r="J153" s="115" t="s">
        <v>212</v>
      </c>
      <c r="K153" s="116">
        <v>17.388000000000002</v>
      </c>
      <c r="L153" s="204">
        <v>0</v>
      </c>
      <c r="M153" s="203"/>
      <c r="N153" s="204">
        <f>ROUND($L$153*$K$153,2)</f>
        <v>0</v>
      </c>
      <c r="O153" s="203"/>
      <c r="P153" s="203"/>
      <c r="Q153" s="203"/>
      <c r="R153" s="20"/>
      <c r="T153" s="117"/>
      <c r="U153" s="26" t="s">
        <v>43</v>
      </c>
      <c r="V153" s="118">
        <v>0.14199999999999999</v>
      </c>
      <c r="W153" s="118">
        <f>$V$153*$K$153</f>
        <v>2.469096</v>
      </c>
      <c r="X153" s="118">
        <v>0</v>
      </c>
      <c r="Y153" s="118">
        <f>$X$153*$K$153</f>
        <v>0</v>
      </c>
      <c r="Z153" s="118">
        <v>0</v>
      </c>
      <c r="AA153" s="119">
        <f>$Z$153*$K$153</f>
        <v>0</v>
      </c>
      <c r="AR153" s="6" t="s">
        <v>128</v>
      </c>
      <c r="AT153" s="6" t="s">
        <v>130</v>
      </c>
      <c r="AU153" s="6" t="s">
        <v>97</v>
      </c>
      <c r="AY153" s="6" t="s">
        <v>129</v>
      </c>
      <c r="BE153" s="120">
        <f>IF($U$153="základní",$N$153,0)</f>
        <v>0</v>
      </c>
      <c r="BF153" s="120">
        <f>IF($U$153="snížená",$N$153,0)</f>
        <v>0</v>
      </c>
      <c r="BG153" s="120">
        <f>IF($U$153="zákl. přenesená",$N$153,0)</f>
        <v>0</v>
      </c>
      <c r="BH153" s="120">
        <f>IF($U$153="sníž. přenesená",$N$153,0)</f>
        <v>0</v>
      </c>
      <c r="BI153" s="120">
        <f>IF($U$153="nulová",$N$153,0)</f>
        <v>0</v>
      </c>
      <c r="BJ153" s="6" t="s">
        <v>19</v>
      </c>
      <c r="BK153" s="120">
        <f>ROUND($L$153*$K$153,2)</f>
        <v>0</v>
      </c>
      <c r="BL153" s="6" t="s">
        <v>128</v>
      </c>
      <c r="BM153" s="6" t="s">
        <v>486</v>
      </c>
    </row>
    <row r="154" spans="2:65" s="6" customFormat="1" ht="18.75" customHeight="1" x14ac:dyDescent="0.3">
      <c r="B154" s="124"/>
      <c r="E154" s="125"/>
      <c r="F154" s="210" t="s">
        <v>487</v>
      </c>
      <c r="G154" s="211"/>
      <c r="H154" s="211"/>
      <c r="I154" s="211"/>
      <c r="K154" s="126">
        <v>17.388000000000002</v>
      </c>
      <c r="R154" s="127"/>
      <c r="T154" s="128"/>
      <c r="AA154" s="129"/>
      <c r="AT154" s="125" t="s">
        <v>182</v>
      </c>
      <c r="AU154" s="125" t="s">
        <v>97</v>
      </c>
      <c r="AV154" s="125" t="s">
        <v>97</v>
      </c>
      <c r="AW154" s="125" t="s">
        <v>107</v>
      </c>
      <c r="AX154" s="125" t="s">
        <v>19</v>
      </c>
      <c r="AY154" s="125" t="s">
        <v>129</v>
      </c>
    </row>
    <row r="155" spans="2:65" s="6" customFormat="1" ht="15.75" customHeight="1" x14ac:dyDescent="0.3">
      <c r="B155" s="19"/>
      <c r="C155" s="113" t="s">
        <v>269</v>
      </c>
      <c r="D155" s="113" t="s">
        <v>130</v>
      </c>
      <c r="E155" s="114" t="s">
        <v>274</v>
      </c>
      <c r="F155" s="202" t="s">
        <v>275</v>
      </c>
      <c r="G155" s="203"/>
      <c r="H155" s="203"/>
      <c r="I155" s="203"/>
      <c r="J155" s="115" t="s">
        <v>212</v>
      </c>
      <c r="K155" s="116">
        <v>115.92100000000001</v>
      </c>
      <c r="L155" s="204">
        <v>0</v>
      </c>
      <c r="M155" s="203"/>
      <c r="N155" s="204">
        <f>ROUND($L$155*$K$155,2)</f>
        <v>0</v>
      </c>
      <c r="O155" s="203"/>
      <c r="P155" s="203"/>
      <c r="Q155" s="203"/>
      <c r="R155" s="20"/>
      <c r="T155" s="117"/>
      <c r="U155" s="26" t="s">
        <v>43</v>
      </c>
      <c r="V155" s="118">
        <v>0</v>
      </c>
      <c r="W155" s="118">
        <f>$V$155*$K$155</f>
        <v>0</v>
      </c>
      <c r="X155" s="118">
        <v>0</v>
      </c>
      <c r="Y155" s="118">
        <f>$X$155*$K$155</f>
        <v>0</v>
      </c>
      <c r="Z155" s="118">
        <v>0</v>
      </c>
      <c r="AA155" s="119">
        <f>$Z$155*$K$155</f>
        <v>0</v>
      </c>
      <c r="AR155" s="6" t="s">
        <v>128</v>
      </c>
      <c r="AT155" s="6" t="s">
        <v>130</v>
      </c>
      <c r="AU155" s="6" t="s">
        <v>97</v>
      </c>
      <c r="AY155" s="6" t="s">
        <v>129</v>
      </c>
      <c r="BE155" s="120">
        <f>IF($U$155="základní",$N$155,0)</f>
        <v>0</v>
      </c>
      <c r="BF155" s="120">
        <f>IF($U$155="snížená",$N$155,0)</f>
        <v>0</v>
      </c>
      <c r="BG155" s="120">
        <f>IF($U$155="zákl. přenesená",$N$155,0)</f>
        <v>0</v>
      </c>
      <c r="BH155" s="120">
        <f>IF($U$155="sníž. přenesená",$N$155,0)</f>
        <v>0</v>
      </c>
      <c r="BI155" s="120">
        <f>IF($U$155="nulová",$N$155,0)</f>
        <v>0</v>
      </c>
      <c r="BJ155" s="6" t="s">
        <v>19</v>
      </c>
      <c r="BK155" s="120">
        <f>ROUND($L$155*$K$155,2)</f>
        <v>0</v>
      </c>
      <c r="BL155" s="6" t="s">
        <v>128</v>
      </c>
      <c r="BM155" s="6" t="s">
        <v>488</v>
      </c>
    </row>
    <row r="156" spans="2:65" s="6" customFormat="1" ht="27" customHeight="1" x14ac:dyDescent="0.3">
      <c r="B156" s="19"/>
      <c r="C156" s="113" t="s">
        <v>7</v>
      </c>
      <c r="D156" s="113" t="s">
        <v>130</v>
      </c>
      <c r="E156" s="114" t="s">
        <v>278</v>
      </c>
      <c r="F156" s="202" t="s">
        <v>279</v>
      </c>
      <c r="G156" s="203"/>
      <c r="H156" s="203"/>
      <c r="I156" s="203"/>
      <c r="J156" s="115" t="s">
        <v>212</v>
      </c>
      <c r="K156" s="116">
        <v>115.92100000000001</v>
      </c>
      <c r="L156" s="204">
        <v>0</v>
      </c>
      <c r="M156" s="203"/>
      <c r="N156" s="204">
        <f>ROUND($L$156*$K$156,2)</f>
        <v>0</v>
      </c>
      <c r="O156" s="203"/>
      <c r="P156" s="203"/>
      <c r="Q156" s="203"/>
      <c r="R156" s="20"/>
      <c r="T156" s="117"/>
      <c r="U156" s="26" t="s">
        <v>43</v>
      </c>
      <c r="V156" s="118">
        <v>0</v>
      </c>
      <c r="W156" s="118">
        <f>$V$156*$K$156</f>
        <v>0</v>
      </c>
      <c r="X156" s="118">
        <v>0</v>
      </c>
      <c r="Y156" s="118">
        <f>$X$156*$K$156</f>
        <v>0</v>
      </c>
      <c r="Z156" s="118">
        <v>0</v>
      </c>
      <c r="AA156" s="119">
        <f>$Z$156*$K$156</f>
        <v>0</v>
      </c>
      <c r="AR156" s="6" t="s">
        <v>128</v>
      </c>
      <c r="AT156" s="6" t="s">
        <v>130</v>
      </c>
      <c r="AU156" s="6" t="s">
        <v>97</v>
      </c>
      <c r="AY156" s="6" t="s">
        <v>129</v>
      </c>
      <c r="BE156" s="120">
        <f>IF($U$156="základní",$N$156,0)</f>
        <v>0</v>
      </c>
      <c r="BF156" s="120">
        <f>IF($U$156="snížená",$N$156,0)</f>
        <v>0</v>
      </c>
      <c r="BG156" s="120">
        <f>IF($U$156="zákl. přenesená",$N$156,0)</f>
        <v>0</v>
      </c>
      <c r="BH156" s="120">
        <f>IF($U$156="sníž. přenesená",$N$156,0)</f>
        <v>0</v>
      </c>
      <c r="BI156" s="120">
        <f>IF($U$156="nulová",$N$156,0)</f>
        <v>0</v>
      </c>
      <c r="BJ156" s="6" t="s">
        <v>19</v>
      </c>
      <c r="BK156" s="120">
        <f>ROUND($L$156*$K$156,2)</f>
        <v>0</v>
      </c>
      <c r="BL156" s="6" t="s">
        <v>128</v>
      </c>
      <c r="BM156" s="6" t="s">
        <v>489</v>
      </c>
    </row>
    <row r="157" spans="2:65" s="6" customFormat="1" ht="27" customHeight="1" x14ac:dyDescent="0.3">
      <c r="B157" s="19"/>
      <c r="C157" s="113" t="s">
        <v>277</v>
      </c>
      <c r="D157" s="113" t="s">
        <v>130</v>
      </c>
      <c r="E157" s="114" t="s">
        <v>282</v>
      </c>
      <c r="F157" s="202" t="s">
        <v>283</v>
      </c>
      <c r="G157" s="203"/>
      <c r="H157" s="203"/>
      <c r="I157" s="203"/>
      <c r="J157" s="115" t="s">
        <v>212</v>
      </c>
      <c r="K157" s="116">
        <v>84.87</v>
      </c>
      <c r="L157" s="204">
        <v>0</v>
      </c>
      <c r="M157" s="203"/>
      <c r="N157" s="204">
        <f>ROUND($L$157*$K$157,2)</f>
        <v>0</v>
      </c>
      <c r="O157" s="203"/>
      <c r="P157" s="203"/>
      <c r="Q157" s="203"/>
      <c r="R157" s="20"/>
      <c r="T157" s="117"/>
      <c r="U157" s="26" t="s">
        <v>43</v>
      </c>
      <c r="V157" s="118">
        <v>0</v>
      </c>
      <c r="W157" s="118">
        <f>$V$157*$K$157</f>
        <v>0</v>
      </c>
      <c r="X157" s="118">
        <v>0</v>
      </c>
      <c r="Y157" s="118">
        <f>$X$157*$K$157</f>
        <v>0</v>
      </c>
      <c r="Z157" s="118">
        <v>0</v>
      </c>
      <c r="AA157" s="119">
        <f>$Z$157*$K$157</f>
        <v>0</v>
      </c>
      <c r="AR157" s="6" t="s">
        <v>128</v>
      </c>
      <c r="AT157" s="6" t="s">
        <v>130</v>
      </c>
      <c r="AU157" s="6" t="s">
        <v>97</v>
      </c>
      <c r="AY157" s="6" t="s">
        <v>129</v>
      </c>
      <c r="BE157" s="120">
        <f>IF($U$157="základní",$N$157,0)</f>
        <v>0</v>
      </c>
      <c r="BF157" s="120">
        <f>IF($U$157="snížená",$N$157,0)</f>
        <v>0</v>
      </c>
      <c r="BG157" s="120">
        <f>IF($U$157="zákl. přenesená",$N$157,0)</f>
        <v>0</v>
      </c>
      <c r="BH157" s="120">
        <f>IF($U$157="sníž. přenesená",$N$157,0)</f>
        <v>0</v>
      </c>
      <c r="BI157" s="120">
        <f>IF($U$157="nulová",$N$157,0)</f>
        <v>0</v>
      </c>
      <c r="BJ157" s="6" t="s">
        <v>19</v>
      </c>
      <c r="BK157" s="120">
        <f>ROUND($L$157*$K$157,2)</f>
        <v>0</v>
      </c>
      <c r="BL157" s="6" t="s">
        <v>128</v>
      </c>
      <c r="BM157" s="6" t="s">
        <v>490</v>
      </c>
    </row>
    <row r="158" spans="2:65" s="6" customFormat="1" ht="18.75" customHeight="1" x14ac:dyDescent="0.3">
      <c r="B158" s="130"/>
      <c r="E158" s="131"/>
      <c r="F158" s="212" t="s">
        <v>285</v>
      </c>
      <c r="G158" s="213"/>
      <c r="H158" s="213"/>
      <c r="I158" s="213"/>
      <c r="K158" s="131"/>
      <c r="R158" s="132"/>
      <c r="T158" s="133"/>
      <c r="AA158" s="134"/>
      <c r="AT158" s="131" t="s">
        <v>182</v>
      </c>
      <c r="AU158" s="131" t="s">
        <v>97</v>
      </c>
      <c r="AV158" s="131" t="s">
        <v>19</v>
      </c>
      <c r="AW158" s="131" t="s">
        <v>107</v>
      </c>
      <c r="AX158" s="131" t="s">
        <v>78</v>
      </c>
      <c r="AY158" s="131" t="s">
        <v>129</v>
      </c>
    </row>
    <row r="159" spans="2:65" s="6" customFormat="1" ht="46.5" customHeight="1" x14ac:dyDescent="0.3">
      <c r="B159" s="124"/>
      <c r="E159" s="125" t="s">
        <v>450</v>
      </c>
      <c r="F159" s="210" t="s">
        <v>491</v>
      </c>
      <c r="G159" s="211"/>
      <c r="H159" s="211"/>
      <c r="I159" s="211"/>
      <c r="K159" s="126">
        <v>84.87</v>
      </c>
      <c r="R159" s="127"/>
      <c r="T159" s="128"/>
      <c r="AA159" s="129"/>
      <c r="AT159" s="125" t="s">
        <v>182</v>
      </c>
      <c r="AU159" s="125" t="s">
        <v>97</v>
      </c>
      <c r="AV159" s="125" t="s">
        <v>97</v>
      </c>
      <c r="AW159" s="125" t="s">
        <v>107</v>
      </c>
      <c r="AX159" s="125" t="s">
        <v>19</v>
      </c>
      <c r="AY159" s="125" t="s">
        <v>129</v>
      </c>
    </row>
    <row r="160" spans="2:65" s="6" customFormat="1" ht="27" customHeight="1" x14ac:dyDescent="0.3">
      <c r="B160" s="19"/>
      <c r="C160" s="141" t="s">
        <v>281</v>
      </c>
      <c r="D160" s="141" t="s">
        <v>288</v>
      </c>
      <c r="E160" s="142" t="s">
        <v>289</v>
      </c>
      <c r="F160" s="216" t="s">
        <v>290</v>
      </c>
      <c r="G160" s="217"/>
      <c r="H160" s="217"/>
      <c r="I160" s="217"/>
      <c r="J160" s="143" t="s">
        <v>291</v>
      </c>
      <c r="K160" s="144">
        <v>144.279</v>
      </c>
      <c r="L160" s="218">
        <v>0</v>
      </c>
      <c r="M160" s="217"/>
      <c r="N160" s="218">
        <f>ROUND($L$160*$K$160,2)</f>
        <v>0</v>
      </c>
      <c r="O160" s="203"/>
      <c r="P160" s="203"/>
      <c r="Q160" s="203"/>
      <c r="R160" s="20"/>
      <c r="T160" s="117"/>
      <c r="U160" s="26" t="s">
        <v>43</v>
      </c>
      <c r="V160" s="118">
        <v>0</v>
      </c>
      <c r="W160" s="118">
        <f>$V$160*$K$160</f>
        <v>0</v>
      </c>
      <c r="X160" s="118">
        <v>0</v>
      </c>
      <c r="Y160" s="118">
        <f>$X$160*$K$160</f>
        <v>0</v>
      </c>
      <c r="Z160" s="118">
        <v>0</v>
      </c>
      <c r="AA160" s="119">
        <f>$Z$160*$K$160</f>
        <v>0</v>
      </c>
      <c r="AR160" s="6" t="s">
        <v>209</v>
      </c>
      <c r="AT160" s="6" t="s">
        <v>288</v>
      </c>
      <c r="AU160" s="6" t="s">
        <v>97</v>
      </c>
      <c r="AY160" s="6" t="s">
        <v>129</v>
      </c>
      <c r="BE160" s="120">
        <f>IF($U$160="základní",$N$160,0)</f>
        <v>0</v>
      </c>
      <c r="BF160" s="120">
        <f>IF($U$160="snížená",$N$160,0)</f>
        <v>0</v>
      </c>
      <c r="BG160" s="120">
        <f>IF($U$160="zákl. přenesená",$N$160,0)</f>
        <v>0</v>
      </c>
      <c r="BH160" s="120">
        <f>IF($U$160="sníž. přenesená",$N$160,0)</f>
        <v>0</v>
      </c>
      <c r="BI160" s="120">
        <f>IF($U$160="nulová",$N$160,0)</f>
        <v>0</v>
      </c>
      <c r="BJ160" s="6" t="s">
        <v>19</v>
      </c>
      <c r="BK160" s="120">
        <f>ROUND($L$160*$K$160,2)</f>
        <v>0</v>
      </c>
      <c r="BL160" s="6" t="s">
        <v>128</v>
      </c>
      <c r="BM160" s="6" t="s">
        <v>492</v>
      </c>
    </row>
    <row r="161" spans="2:65" s="6" customFormat="1" ht="18.75" customHeight="1" x14ac:dyDescent="0.3">
      <c r="B161" s="124"/>
      <c r="E161" s="125"/>
      <c r="F161" s="210" t="s">
        <v>493</v>
      </c>
      <c r="G161" s="211"/>
      <c r="H161" s="211"/>
      <c r="I161" s="211"/>
      <c r="K161" s="126">
        <v>144.279</v>
      </c>
      <c r="R161" s="127"/>
      <c r="T161" s="128"/>
      <c r="AA161" s="129"/>
      <c r="AT161" s="125" t="s">
        <v>182</v>
      </c>
      <c r="AU161" s="125" t="s">
        <v>97</v>
      </c>
      <c r="AV161" s="125" t="s">
        <v>97</v>
      </c>
      <c r="AW161" s="125" t="s">
        <v>107</v>
      </c>
      <c r="AX161" s="125" t="s">
        <v>19</v>
      </c>
      <c r="AY161" s="125" t="s">
        <v>129</v>
      </c>
    </row>
    <row r="162" spans="2:65" s="6" customFormat="1" ht="39" customHeight="1" x14ac:dyDescent="0.3">
      <c r="B162" s="19"/>
      <c r="C162" s="113" t="s">
        <v>287</v>
      </c>
      <c r="D162" s="113" t="s">
        <v>130</v>
      </c>
      <c r="E162" s="114" t="s">
        <v>295</v>
      </c>
      <c r="F162" s="202" t="s">
        <v>296</v>
      </c>
      <c r="G162" s="203"/>
      <c r="H162" s="203"/>
      <c r="I162" s="203"/>
      <c r="J162" s="115" t="s">
        <v>212</v>
      </c>
      <c r="K162" s="116">
        <v>22.271999999999998</v>
      </c>
      <c r="L162" s="204">
        <v>0</v>
      </c>
      <c r="M162" s="203"/>
      <c r="N162" s="204">
        <f>ROUND($L$162*$K$162,2)</f>
        <v>0</v>
      </c>
      <c r="O162" s="203"/>
      <c r="P162" s="203"/>
      <c r="Q162" s="203"/>
      <c r="R162" s="20"/>
      <c r="T162" s="117"/>
      <c r="U162" s="26" t="s">
        <v>43</v>
      </c>
      <c r="V162" s="118">
        <v>0</v>
      </c>
      <c r="W162" s="118">
        <f>$V$162*$K$162</f>
        <v>0</v>
      </c>
      <c r="X162" s="118">
        <v>0</v>
      </c>
      <c r="Y162" s="118">
        <f>$X$162*$K$162</f>
        <v>0</v>
      </c>
      <c r="Z162" s="118">
        <v>0</v>
      </c>
      <c r="AA162" s="119">
        <f>$Z$162*$K$162</f>
        <v>0</v>
      </c>
      <c r="AR162" s="6" t="s">
        <v>128</v>
      </c>
      <c r="AT162" s="6" t="s">
        <v>130</v>
      </c>
      <c r="AU162" s="6" t="s">
        <v>97</v>
      </c>
      <c r="AY162" s="6" t="s">
        <v>129</v>
      </c>
      <c r="BE162" s="120">
        <f>IF($U$162="základní",$N$162,0)</f>
        <v>0</v>
      </c>
      <c r="BF162" s="120">
        <f>IF($U$162="snížená",$N$162,0)</f>
        <v>0</v>
      </c>
      <c r="BG162" s="120">
        <f>IF($U$162="zákl. přenesená",$N$162,0)</f>
        <v>0</v>
      </c>
      <c r="BH162" s="120">
        <f>IF($U$162="sníž. přenesená",$N$162,0)</f>
        <v>0</v>
      </c>
      <c r="BI162" s="120">
        <f>IF($U$162="nulová",$N$162,0)</f>
        <v>0</v>
      </c>
      <c r="BJ162" s="6" t="s">
        <v>19</v>
      </c>
      <c r="BK162" s="120">
        <f>ROUND($L$162*$K$162,2)</f>
        <v>0</v>
      </c>
      <c r="BL162" s="6" t="s">
        <v>128</v>
      </c>
      <c r="BM162" s="6" t="s">
        <v>494</v>
      </c>
    </row>
    <row r="163" spans="2:65" s="6" customFormat="1" ht="18.75" customHeight="1" x14ac:dyDescent="0.3">
      <c r="B163" s="124"/>
      <c r="E163" s="125"/>
      <c r="F163" s="210" t="s">
        <v>495</v>
      </c>
      <c r="G163" s="211"/>
      <c r="H163" s="211"/>
      <c r="I163" s="211"/>
      <c r="K163" s="126">
        <v>23.288</v>
      </c>
      <c r="R163" s="127"/>
      <c r="T163" s="128"/>
      <c r="AA163" s="129"/>
      <c r="AT163" s="125" t="s">
        <v>182</v>
      </c>
      <c r="AU163" s="125" t="s">
        <v>97</v>
      </c>
      <c r="AV163" s="125" t="s">
        <v>97</v>
      </c>
      <c r="AW163" s="125" t="s">
        <v>107</v>
      </c>
      <c r="AX163" s="125" t="s">
        <v>78</v>
      </c>
      <c r="AY163" s="125" t="s">
        <v>129</v>
      </c>
    </row>
    <row r="164" spans="2:65" s="6" customFormat="1" ht="32.25" customHeight="1" x14ac:dyDescent="0.3">
      <c r="B164" s="124"/>
      <c r="E164" s="125"/>
      <c r="F164" s="210" t="s">
        <v>496</v>
      </c>
      <c r="G164" s="211"/>
      <c r="H164" s="211"/>
      <c r="I164" s="211"/>
      <c r="K164" s="126">
        <v>-1.016</v>
      </c>
      <c r="R164" s="127"/>
      <c r="T164" s="128"/>
      <c r="AA164" s="129"/>
      <c r="AT164" s="125" t="s">
        <v>182</v>
      </c>
      <c r="AU164" s="125" t="s">
        <v>97</v>
      </c>
      <c r="AV164" s="125" t="s">
        <v>97</v>
      </c>
      <c r="AW164" s="125" t="s">
        <v>107</v>
      </c>
      <c r="AX164" s="125" t="s">
        <v>78</v>
      </c>
      <c r="AY164" s="125" t="s">
        <v>129</v>
      </c>
    </row>
    <row r="165" spans="2:65" s="6" customFormat="1" ht="18.75" customHeight="1" x14ac:dyDescent="0.3">
      <c r="B165" s="145"/>
      <c r="E165" s="146"/>
      <c r="F165" s="219" t="s">
        <v>300</v>
      </c>
      <c r="G165" s="220"/>
      <c r="H165" s="220"/>
      <c r="I165" s="220"/>
      <c r="K165" s="147">
        <v>22.271999999999998</v>
      </c>
      <c r="R165" s="148"/>
      <c r="T165" s="149"/>
      <c r="AA165" s="150"/>
      <c r="AT165" s="146" t="s">
        <v>182</v>
      </c>
      <c r="AU165" s="146" t="s">
        <v>97</v>
      </c>
      <c r="AV165" s="146" t="s">
        <v>128</v>
      </c>
      <c r="AW165" s="146" t="s">
        <v>107</v>
      </c>
      <c r="AX165" s="146" t="s">
        <v>19</v>
      </c>
      <c r="AY165" s="146" t="s">
        <v>129</v>
      </c>
    </row>
    <row r="166" spans="2:65" s="6" customFormat="1" ht="15.75" customHeight="1" x14ac:dyDescent="0.3">
      <c r="B166" s="19"/>
      <c r="C166" s="141" t="s">
        <v>294</v>
      </c>
      <c r="D166" s="141" t="s">
        <v>288</v>
      </c>
      <c r="E166" s="142" t="s">
        <v>302</v>
      </c>
      <c r="F166" s="216" t="s">
        <v>303</v>
      </c>
      <c r="G166" s="217"/>
      <c r="H166" s="217"/>
      <c r="I166" s="217"/>
      <c r="J166" s="143" t="s">
        <v>291</v>
      </c>
      <c r="K166" s="144">
        <v>37.862000000000002</v>
      </c>
      <c r="L166" s="218">
        <v>0</v>
      </c>
      <c r="M166" s="217"/>
      <c r="N166" s="218">
        <f>ROUND($L$166*$K$166,2)</f>
        <v>0</v>
      </c>
      <c r="O166" s="203"/>
      <c r="P166" s="203"/>
      <c r="Q166" s="203"/>
      <c r="R166" s="20"/>
      <c r="T166" s="117"/>
      <c r="U166" s="26" t="s">
        <v>43</v>
      </c>
      <c r="V166" s="118">
        <v>0</v>
      </c>
      <c r="W166" s="118">
        <f>$V$166*$K$166</f>
        <v>0</v>
      </c>
      <c r="X166" s="118">
        <v>0</v>
      </c>
      <c r="Y166" s="118">
        <f>$X$166*$K$166</f>
        <v>0</v>
      </c>
      <c r="Z166" s="118">
        <v>0</v>
      </c>
      <c r="AA166" s="119">
        <f>$Z$166*$K$166</f>
        <v>0</v>
      </c>
      <c r="AR166" s="6" t="s">
        <v>209</v>
      </c>
      <c r="AT166" s="6" t="s">
        <v>288</v>
      </c>
      <c r="AU166" s="6" t="s">
        <v>97</v>
      </c>
      <c r="AY166" s="6" t="s">
        <v>129</v>
      </c>
      <c r="BE166" s="120">
        <f>IF($U$166="základní",$N$166,0)</f>
        <v>0</v>
      </c>
      <c r="BF166" s="120">
        <f>IF($U$166="snížená",$N$166,0)</f>
        <v>0</v>
      </c>
      <c r="BG166" s="120">
        <f>IF($U$166="zákl. přenesená",$N$166,0)</f>
        <v>0</v>
      </c>
      <c r="BH166" s="120">
        <f>IF($U$166="sníž. přenesená",$N$166,0)</f>
        <v>0</v>
      </c>
      <c r="BI166" s="120">
        <f>IF($U$166="nulová",$N$166,0)</f>
        <v>0</v>
      </c>
      <c r="BJ166" s="6" t="s">
        <v>19</v>
      </c>
      <c r="BK166" s="120">
        <f>ROUND($L$166*$K$166,2)</f>
        <v>0</v>
      </c>
      <c r="BL166" s="6" t="s">
        <v>128</v>
      </c>
      <c r="BM166" s="6" t="s">
        <v>497</v>
      </c>
    </row>
    <row r="167" spans="2:65" s="6" customFormat="1" ht="18.75" customHeight="1" x14ac:dyDescent="0.3">
      <c r="B167" s="124"/>
      <c r="E167" s="125"/>
      <c r="F167" s="210" t="s">
        <v>498</v>
      </c>
      <c r="G167" s="211"/>
      <c r="H167" s="211"/>
      <c r="I167" s="211"/>
      <c r="K167" s="126">
        <v>37.862000000000002</v>
      </c>
      <c r="R167" s="127"/>
      <c r="T167" s="128"/>
      <c r="AA167" s="129"/>
      <c r="AT167" s="125" t="s">
        <v>182</v>
      </c>
      <c r="AU167" s="125" t="s">
        <v>97</v>
      </c>
      <c r="AV167" s="125" t="s">
        <v>97</v>
      </c>
      <c r="AW167" s="125" t="s">
        <v>107</v>
      </c>
      <c r="AX167" s="125" t="s">
        <v>19</v>
      </c>
      <c r="AY167" s="125" t="s">
        <v>129</v>
      </c>
    </row>
    <row r="168" spans="2:65" s="103" customFormat="1" ht="30.75" customHeight="1" x14ac:dyDescent="0.3">
      <c r="B168" s="104"/>
      <c r="D168" s="112" t="s">
        <v>171</v>
      </c>
      <c r="E168" s="112"/>
      <c r="F168" s="112"/>
      <c r="G168" s="112"/>
      <c r="H168" s="112"/>
      <c r="I168" s="112"/>
      <c r="J168" s="112"/>
      <c r="K168" s="112"/>
      <c r="L168" s="112"/>
      <c r="M168" s="112"/>
      <c r="N168" s="201">
        <f>$BK$168</f>
        <v>0</v>
      </c>
      <c r="O168" s="200"/>
      <c r="P168" s="200"/>
      <c r="Q168" s="200"/>
      <c r="R168" s="107"/>
      <c r="T168" s="108"/>
      <c r="W168" s="109">
        <f>SUM($W$169:$W$170)</f>
        <v>0</v>
      </c>
      <c r="Y168" s="109">
        <f>SUM($Y$169:$Y$170)</f>
        <v>6.5262500000000001</v>
      </c>
      <c r="AA168" s="110">
        <f>SUM($AA$169:$AA$170)</f>
        <v>0</v>
      </c>
      <c r="AR168" s="106" t="s">
        <v>19</v>
      </c>
      <c r="AT168" s="106" t="s">
        <v>77</v>
      </c>
      <c r="AU168" s="106" t="s">
        <v>19</v>
      </c>
      <c r="AY168" s="106" t="s">
        <v>129</v>
      </c>
      <c r="BK168" s="111">
        <f>SUM($BK$169:$BK$170)</f>
        <v>0</v>
      </c>
    </row>
    <row r="169" spans="2:65" s="6" customFormat="1" ht="39" customHeight="1" x14ac:dyDescent="0.3">
      <c r="B169" s="19"/>
      <c r="C169" s="113" t="s">
        <v>301</v>
      </c>
      <c r="D169" s="113" t="s">
        <v>130</v>
      </c>
      <c r="E169" s="114" t="s">
        <v>307</v>
      </c>
      <c r="F169" s="202" t="s">
        <v>308</v>
      </c>
      <c r="G169" s="203"/>
      <c r="H169" s="203"/>
      <c r="I169" s="203"/>
      <c r="J169" s="115" t="s">
        <v>202</v>
      </c>
      <c r="K169" s="116">
        <v>28.75</v>
      </c>
      <c r="L169" s="204">
        <v>0</v>
      </c>
      <c r="M169" s="203"/>
      <c r="N169" s="204">
        <f>ROUND($L$169*$K$169,2)</f>
        <v>0</v>
      </c>
      <c r="O169" s="203"/>
      <c r="P169" s="203"/>
      <c r="Q169" s="203"/>
      <c r="R169" s="20"/>
      <c r="T169" s="117"/>
      <c r="U169" s="26" t="s">
        <v>43</v>
      </c>
      <c r="V169" s="118">
        <v>0</v>
      </c>
      <c r="W169" s="118">
        <f>$V$169*$K$169</f>
        <v>0</v>
      </c>
      <c r="X169" s="118">
        <v>0.22700000000000001</v>
      </c>
      <c r="Y169" s="118">
        <f>$X$169*$K$169</f>
        <v>6.5262500000000001</v>
      </c>
      <c r="Z169" s="118">
        <v>0</v>
      </c>
      <c r="AA169" s="119">
        <f>$Z$169*$K$169</f>
        <v>0</v>
      </c>
      <c r="AR169" s="6" t="s">
        <v>128</v>
      </c>
      <c r="AT169" s="6" t="s">
        <v>130</v>
      </c>
      <c r="AU169" s="6" t="s">
        <v>97</v>
      </c>
      <c r="AY169" s="6" t="s">
        <v>129</v>
      </c>
      <c r="BE169" s="120">
        <f>IF($U$169="základní",$N$169,0)</f>
        <v>0</v>
      </c>
      <c r="BF169" s="120">
        <f>IF($U$169="snížená",$N$169,0)</f>
        <v>0</v>
      </c>
      <c r="BG169" s="120">
        <f>IF($U$169="zákl. přenesená",$N$169,0)</f>
        <v>0</v>
      </c>
      <c r="BH169" s="120">
        <f>IF($U$169="sníž. přenesená",$N$169,0)</f>
        <v>0</v>
      </c>
      <c r="BI169" s="120">
        <f>IF($U$169="nulová",$N$169,0)</f>
        <v>0</v>
      </c>
      <c r="BJ169" s="6" t="s">
        <v>19</v>
      </c>
      <c r="BK169" s="120">
        <f>ROUND($L$169*$K$169,2)</f>
        <v>0</v>
      </c>
      <c r="BL169" s="6" t="s">
        <v>128</v>
      </c>
      <c r="BM169" s="6" t="s">
        <v>499</v>
      </c>
    </row>
    <row r="170" spans="2:65" s="6" customFormat="1" ht="18.75" customHeight="1" x14ac:dyDescent="0.3">
      <c r="B170" s="124"/>
      <c r="E170" s="125"/>
      <c r="F170" s="210" t="s">
        <v>500</v>
      </c>
      <c r="G170" s="211"/>
      <c r="H170" s="211"/>
      <c r="I170" s="211"/>
      <c r="K170" s="126">
        <v>28.75</v>
      </c>
      <c r="R170" s="127"/>
      <c r="T170" s="128"/>
      <c r="AA170" s="129"/>
      <c r="AT170" s="125" t="s">
        <v>182</v>
      </c>
      <c r="AU170" s="125" t="s">
        <v>97</v>
      </c>
      <c r="AV170" s="125" t="s">
        <v>97</v>
      </c>
      <c r="AW170" s="125" t="s">
        <v>107</v>
      </c>
      <c r="AX170" s="125" t="s">
        <v>19</v>
      </c>
      <c r="AY170" s="125" t="s">
        <v>129</v>
      </c>
    </row>
    <row r="171" spans="2:65" s="103" customFormat="1" ht="30.75" customHeight="1" x14ac:dyDescent="0.3">
      <c r="B171" s="104"/>
      <c r="D171" s="112" t="s">
        <v>172</v>
      </c>
      <c r="E171" s="112"/>
      <c r="F171" s="112"/>
      <c r="G171" s="112"/>
      <c r="H171" s="112"/>
      <c r="I171" s="112"/>
      <c r="J171" s="112"/>
      <c r="K171" s="112"/>
      <c r="L171" s="112"/>
      <c r="M171" s="112"/>
      <c r="N171" s="201">
        <f>$BK$171</f>
        <v>0</v>
      </c>
      <c r="O171" s="200"/>
      <c r="P171" s="200"/>
      <c r="Q171" s="200"/>
      <c r="R171" s="107"/>
      <c r="T171" s="108"/>
      <c r="W171" s="109">
        <f>SUM($W$172:$W$173)</f>
        <v>0</v>
      </c>
      <c r="Y171" s="109">
        <f>SUM($Y$172:$Y$173)</f>
        <v>0</v>
      </c>
      <c r="AA171" s="110">
        <f>SUM($AA$172:$AA$173)</f>
        <v>0</v>
      </c>
      <c r="AR171" s="106" t="s">
        <v>19</v>
      </c>
      <c r="AT171" s="106" t="s">
        <v>77</v>
      </c>
      <c r="AU171" s="106" t="s">
        <v>19</v>
      </c>
      <c r="AY171" s="106" t="s">
        <v>129</v>
      </c>
      <c r="BK171" s="111">
        <f>SUM($BK$172:$BK$173)</f>
        <v>0</v>
      </c>
    </row>
    <row r="172" spans="2:65" s="6" customFormat="1" ht="27" customHeight="1" x14ac:dyDescent="0.3">
      <c r="B172" s="19"/>
      <c r="C172" s="113" t="s">
        <v>306</v>
      </c>
      <c r="D172" s="113" t="s">
        <v>130</v>
      </c>
      <c r="E172" s="114" t="s">
        <v>312</v>
      </c>
      <c r="F172" s="202" t="s">
        <v>313</v>
      </c>
      <c r="G172" s="203"/>
      <c r="H172" s="203"/>
      <c r="I172" s="203"/>
      <c r="J172" s="115" t="s">
        <v>212</v>
      </c>
      <c r="K172" s="116">
        <v>7.7629999999999999</v>
      </c>
      <c r="L172" s="204">
        <v>0</v>
      </c>
      <c r="M172" s="203"/>
      <c r="N172" s="204">
        <f>ROUND($L$172*$K$172,2)</f>
        <v>0</v>
      </c>
      <c r="O172" s="203"/>
      <c r="P172" s="203"/>
      <c r="Q172" s="203"/>
      <c r="R172" s="20"/>
      <c r="T172" s="117"/>
      <c r="U172" s="26" t="s">
        <v>43</v>
      </c>
      <c r="V172" s="118">
        <v>0</v>
      </c>
      <c r="W172" s="118">
        <f>$V$172*$K$172</f>
        <v>0</v>
      </c>
      <c r="X172" s="118">
        <v>0</v>
      </c>
      <c r="Y172" s="118">
        <f>$X$172*$K$172</f>
        <v>0</v>
      </c>
      <c r="Z172" s="118">
        <v>0</v>
      </c>
      <c r="AA172" s="119">
        <f>$Z$172*$K$172</f>
        <v>0</v>
      </c>
      <c r="AR172" s="6" t="s">
        <v>128</v>
      </c>
      <c r="AT172" s="6" t="s">
        <v>130</v>
      </c>
      <c r="AU172" s="6" t="s">
        <v>97</v>
      </c>
      <c r="AY172" s="6" t="s">
        <v>129</v>
      </c>
      <c r="BE172" s="120">
        <f>IF($U$172="základní",$N$172,0)</f>
        <v>0</v>
      </c>
      <c r="BF172" s="120">
        <f>IF($U$172="snížená",$N$172,0)</f>
        <v>0</v>
      </c>
      <c r="BG172" s="120">
        <f>IF($U$172="zákl. přenesená",$N$172,0)</f>
        <v>0</v>
      </c>
      <c r="BH172" s="120">
        <f>IF($U$172="sníž. přenesená",$N$172,0)</f>
        <v>0</v>
      </c>
      <c r="BI172" s="120">
        <f>IF($U$172="nulová",$N$172,0)</f>
        <v>0</v>
      </c>
      <c r="BJ172" s="6" t="s">
        <v>19</v>
      </c>
      <c r="BK172" s="120">
        <f>ROUND($L$172*$K$172,2)</f>
        <v>0</v>
      </c>
      <c r="BL172" s="6" t="s">
        <v>128</v>
      </c>
      <c r="BM172" s="6" t="s">
        <v>501</v>
      </c>
    </row>
    <row r="173" spans="2:65" s="6" customFormat="1" ht="18.75" customHeight="1" x14ac:dyDescent="0.3">
      <c r="B173" s="124"/>
      <c r="E173" s="125"/>
      <c r="F173" s="210" t="s">
        <v>502</v>
      </c>
      <c r="G173" s="211"/>
      <c r="H173" s="211"/>
      <c r="I173" s="211"/>
      <c r="K173" s="126">
        <v>7.7629999999999999</v>
      </c>
      <c r="R173" s="127"/>
      <c r="T173" s="128"/>
      <c r="AA173" s="129"/>
      <c r="AT173" s="125" t="s">
        <v>182</v>
      </c>
      <c r="AU173" s="125" t="s">
        <v>97</v>
      </c>
      <c r="AV173" s="125" t="s">
        <v>97</v>
      </c>
      <c r="AW173" s="125" t="s">
        <v>107</v>
      </c>
      <c r="AX173" s="125" t="s">
        <v>19</v>
      </c>
      <c r="AY173" s="125" t="s">
        <v>129</v>
      </c>
    </row>
    <row r="174" spans="2:65" s="103" customFormat="1" ht="30.75" customHeight="1" x14ac:dyDescent="0.3">
      <c r="B174" s="104"/>
      <c r="D174" s="112" t="s">
        <v>173</v>
      </c>
      <c r="E174" s="112"/>
      <c r="F174" s="112"/>
      <c r="G174" s="112"/>
      <c r="H174" s="112"/>
      <c r="I174" s="112"/>
      <c r="J174" s="112"/>
      <c r="K174" s="112"/>
      <c r="L174" s="112"/>
      <c r="M174" s="112"/>
      <c r="N174" s="201">
        <f>$BK$174</f>
        <v>0</v>
      </c>
      <c r="O174" s="200"/>
      <c r="P174" s="200"/>
      <c r="Q174" s="200"/>
      <c r="R174" s="107"/>
      <c r="T174" s="108"/>
      <c r="W174" s="109">
        <f>SUM($W$175:$W$184)</f>
        <v>21.11975</v>
      </c>
      <c r="Y174" s="109">
        <f>SUM($Y$175:$Y$184)</f>
        <v>74.595842500000003</v>
      </c>
      <c r="AA174" s="110">
        <f>SUM($AA$175:$AA$184)</f>
        <v>0</v>
      </c>
      <c r="AR174" s="106" t="s">
        <v>19</v>
      </c>
      <c r="AT174" s="106" t="s">
        <v>77</v>
      </c>
      <c r="AU174" s="106" t="s">
        <v>19</v>
      </c>
      <c r="AY174" s="106" t="s">
        <v>129</v>
      </c>
      <c r="BK174" s="111">
        <f>SUM($BK$175:$BK$184)</f>
        <v>0</v>
      </c>
    </row>
    <row r="175" spans="2:65" s="6" customFormat="1" ht="27" customHeight="1" x14ac:dyDescent="0.3">
      <c r="B175" s="19"/>
      <c r="C175" s="113" t="s">
        <v>311</v>
      </c>
      <c r="D175" s="113" t="s">
        <v>130</v>
      </c>
      <c r="E175" s="114" t="s">
        <v>322</v>
      </c>
      <c r="F175" s="202" t="s">
        <v>323</v>
      </c>
      <c r="G175" s="203"/>
      <c r="H175" s="203"/>
      <c r="I175" s="203"/>
      <c r="J175" s="115" t="s">
        <v>179</v>
      </c>
      <c r="K175" s="116">
        <v>51.75</v>
      </c>
      <c r="L175" s="204">
        <v>0</v>
      </c>
      <c r="M175" s="203"/>
      <c r="N175" s="204">
        <f>ROUND($L$175*$K$175,2)</f>
        <v>0</v>
      </c>
      <c r="O175" s="203"/>
      <c r="P175" s="203"/>
      <c r="Q175" s="203"/>
      <c r="R175" s="20"/>
      <c r="T175" s="117"/>
      <c r="U175" s="26" t="s">
        <v>43</v>
      </c>
      <c r="V175" s="118">
        <v>1.9E-2</v>
      </c>
      <c r="W175" s="118">
        <f>$V$175*$K$175</f>
        <v>0.98324999999999996</v>
      </c>
      <c r="X175" s="118">
        <v>0.40481</v>
      </c>
      <c r="Y175" s="118">
        <f>$X$175*$K$175</f>
        <v>20.9489175</v>
      </c>
      <c r="Z175" s="118">
        <v>0</v>
      </c>
      <c r="AA175" s="119">
        <f>$Z$175*$K$175</f>
        <v>0</v>
      </c>
      <c r="AR175" s="6" t="s">
        <v>128</v>
      </c>
      <c r="AT175" s="6" t="s">
        <v>130</v>
      </c>
      <c r="AU175" s="6" t="s">
        <v>97</v>
      </c>
      <c r="AY175" s="6" t="s">
        <v>129</v>
      </c>
      <c r="BE175" s="120">
        <f>IF($U$175="základní",$N$175,0)</f>
        <v>0</v>
      </c>
      <c r="BF175" s="120">
        <f>IF($U$175="snížená",$N$175,0)</f>
        <v>0</v>
      </c>
      <c r="BG175" s="120">
        <f>IF($U$175="zákl. přenesená",$N$175,0)</f>
        <v>0</v>
      </c>
      <c r="BH175" s="120">
        <f>IF($U$175="sníž. přenesená",$N$175,0)</f>
        <v>0</v>
      </c>
      <c r="BI175" s="120">
        <f>IF($U$175="nulová",$N$175,0)</f>
        <v>0</v>
      </c>
      <c r="BJ175" s="6" t="s">
        <v>19</v>
      </c>
      <c r="BK175" s="120">
        <f>ROUND($L$175*$K$175,2)</f>
        <v>0</v>
      </c>
      <c r="BL175" s="6" t="s">
        <v>128</v>
      </c>
      <c r="BM175" s="6" t="s">
        <v>503</v>
      </c>
    </row>
    <row r="176" spans="2:65" s="6" customFormat="1" ht="18.75" customHeight="1" x14ac:dyDescent="0.3">
      <c r="B176" s="124"/>
      <c r="E176" s="125"/>
      <c r="F176" s="210" t="s">
        <v>504</v>
      </c>
      <c r="G176" s="211"/>
      <c r="H176" s="211"/>
      <c r="I176" s="211"/>
      <c r="K176" s="126">
        <v>51.75</v>
      </c>
      <c r="R176" s="127"/>
      <c r="T176" s="128"/>
      <c r="AA176" s="129"/>
      <c r="AT176" s="125" t="s">
        <v>182</v>
      </c>
      <c r="AU176" s="125" t="s">
        <v>97</v>
      </c>
      <c r="AV176" s="125" t="s">
        <v>97</v>
      </c>
      <c r="AW176" s="125" t="s">
        <v>107</v>
      </c>
      <c r="AX176" s="125" t="s">
        <v>19</v>
      </c>
      <c r="AY176" s="125" t="s">
        <v>129</v>
      </c>
    </row>
    <row r="177" spans="2:65" s="6" customFormat="1" ht="15.75" customHeight="1" x14ac:dyDescent="0.3">
      <c r="B177" s="19"/>
      <c r="C177" s="113" t="s">
        <v>316</v>
      </c>
      <c r="D177" s="113" t="s">
        <v>130</v>
      </c>
      <c r="E177" s="114" t="s">
        <v>327</v>
      </c>
      <c r="F177" s="202" t="s">
        <v>328</v>
      </c>
      <c r="G177" s="203"/>
      <c r="H177" s="203"/>
      <c r="I177" s="203"/>
      <c r="J177" s="115" t="s">
        <v>179</v>
      </c>
      <c r="K177" s="116">
        <v>51.75</v>
      </c>
      <c r="L177" s="204">
        <v>0</v>
      </c>
      <c r="M177" s="203"/>
      <c r="N177" s="204">
        <f>ROUND($L$177*$K$177,2)</f>
        <v>0</v>
      </c>
      <c r="O177" s="203"/>
      <c r="P177" s="203"/>
      <c r="Q177" s="203"/>
      <c r="R177" s="20"/>
      <c r="T177" s="117"/>
      <c r="U177" s="26" t="s">
        <v>43</v>
      </c>
      <c r="V177" s="118">
        <v>5.7000000000000002E-2</v>
      </c>
      <c r="W177" s="118">
        <f>$V$177*$K$177</f>
        <v>2.9497500000000003</v>
      </c>
      <c r="X177" s="118">
        <v>0.48574000000000001</v>
      </c>
      <c r="Y177" s="118">
        <f>$X$177*$K$177</f>
        <v>25.137045000000001</v>
      </c>
      <c r="Z177" s="118">
        <v>0</v>
      </c>
      <c r="AA177" s="119">
        <f>$Z$177*$K$177</f>
        <v>0</v>
      </c>
      <c r="AR177" s="6" t="s">
        <v>128</v>
      </c>
      <c r="AT177" s="6" t="s">
        <v>130</v>
      </c>
      <c r="AU177" s="6" t="s">
        <v>97</v>
      </c>
      <c r="AY177" s="6" t="s">
        <v>129</v>
      </c>
      <c r="BE177" s="120">
        <f>IF($U$177="základní",$N$177,0)</f>
        <v>0</v>
      </c>
      <c r="BF177" s="120">
        <f>IF($U$177="snížená",$N$177,0)</f>
        <v>0</v>
      </c>
      <c r="BG177" s="120">
        <f>IF($U$177="zákl. přenesená",$N$177,0)</f>
        <v>0</v>
      </c>
      <c r="BH177" s="120">
        <f>IF($U$177="sníž. přenesená",$N$177,0)</f>
        <v>0</v>
      </c>
      <c r="BI177" s="120">
        <f>IF($U$177="nulová",$N$177,0)</f>
        <v>0</v>
      </c>
      <c r="BJ177" s="6" t="s">
        <v>19</v>
      </c>
      <c r="BK177" s="120">
        <f>ROUND($L$177*$K$177,2)</f>
        <v>0</v>
      </c>
      <c r="BL177" s="6" t="s">
        <v>128</v>
      </c>
      <c r="BM177" s="6" t="s">
        <v>505</v>
      </c>
    </row>
    <row r="178" spans="2:65" s="6" customFormat="1" ht="18.75" customHeight="1" x14ac:dyDescent="0.3">
      <c r="B178" s="124"/>
      <c r="E178" s="125"/>
      <c r="F178" s="210" t="s">
        <v>504</v>
      </c>
      <c r="G178" s="211"/>
      <c r="H178" s="211"/>
      <c r="I178" s="211"/>
      <c r="K178" s="126">
        <v>51.75</v>
      </c>
      <c r="R178" s="127"/>
      <c r="T178" s="128"/>
      <c r="AA178" s="129"/>
      <c r="AT178" s="125" t="s">
        <v>182</v>
      </c>
      <c r="AU178" s="125" t="s">
        <v>97</v>
      </c>
      <c r="AV178" s="125" t="s">
        <v>97</v>
      </c>
      <c r="AW178" s="125" t="s">
        <v>107</v>
      </c>
      <c r="AX178" s="125" t="s">
        <v>19</v>
      </c>
      <c r="AY178" s="125" t="s">
        <v>129</v>
      </c>
    </row>
    <row r="179" spans="2:65" s="6" customFormat="1" ht="27" customHeight="1" x14ac:dyDescent="0.3">
      <c r="B179" s="19"/>
      <c r="C179" s="113" t="s">
        <v>321</v>
      </c>
      <c r="D179" s="113" t="s">
        <v>130</v>
      </c>
      <c r="E179" s="114" t="s">
        <v>331</v>
      </c>
      <c r="F179" s="202" t="s">
        <v>332</v>
      </c>
      <c r="G179" s="203"/>
      <c r="H179" s="203"/>
      <c r="I179" s="203"/>
      <c r="J179" s="115" t="s">
        <v>179</v>
      </c>
      <c r="K179" s="116">
        <v>51.75</v>
      </c>
      <c r="L179" s="204">
        <v>0</v>
      </c>
      <c r="M179" s="203"/>
      <c r="N179" s="204">
        <f>ROUND($L$179*$K$179,2)</f>
        <v>0</v>
      </c>
      <c r="O179" s="203"/>
      <c r="P179" s="203"/>
      <c r="Q179" s="203"/>
      <c r="R179" s="20"/>
      <c r="T179" s="117"/>
      <c r="U179" s="26" t="s">
        <v>43</v>
      </c>
      <c r="V179" s="118">
        <v>0.16200000000000001</v>
      </c>
      <c r="W179" s="118">
        <f>$V$179*$K$179</f>
        <v>8.3834999999999997</v>
      </c>
      <c r="X179" s="118">
        <v>0.37536000000000003</v>
      </c>
      <c r="Y179" s="118">
        <f>$X$179*$K$179</f>
        <v>19.424880000000002</v>
      </c>
      <c r="Z179" s="118">
        <v>0</v>
      </c>
      <c r="AA179" s="119">
        <f>$Z$179*$K$179</f>
        <v>0</v>
      </c>
      <c r="AR179" s="6" t="s">
        <v>128</v>
      </c>
      <c r="AT179" s="6" t="s">
        <v>130</v>
      </c>
      <c r="AU179" s="6" t="s">
        <v>97</v>
      </c>
      <c r="AY179" s="6" t="s">
        <v>129</v>
      </c>
      <c r="BE179" s="120">
        <f>IF($U$179="základní",$N$179,0)</f>
        <v>0</v>
      </c>
      <c r="BF179" s="120">
        <f>IF($U$179="snížená",$N$179,0)</f>
        <v>0</v>
      </c>
      <c r="BG179" s="120">
        <f>IF($U$179="zákl. přenesená",$N$179,0)</f>
        <v>0</v>
      </c>
      <c r="BH179" s="120">
        <f>IF($U$179="sníž. přenesená",$N$179,0)</f>
        <v>0</v>
      </c>
      <c r="BI179" s="120">
        <f>IF($U$179="nulová",$N$179,0)</f>
        <v>0</v>
      </c>
      <c r="BJ179" s="6" t="s">
        <v>19</v>
      </c>
      <c r="BK179" s="120">
        <f>ROUND($L$179*$K$179,2)</f>
        <v>0</v>
      </c>
      <c r="BL179" s="6" t="s">
        <v>128</v>
      </c>
      <c r="BM179" s="6" t="s">
        <v>506</v>
      </c>
    </row>
    <row r="180" spans="2:65" s="6" customFormat="1" ht="18.75" customHeight="1" x14ac:dyDescent="0.3">
      <c r="B180" s="124"/>
      <c r="E180" s="125"/>
      <c r="F180" s="210" t="s">
        <v>504</v>
      </c>
      <c r="G180" s="211"/>
      <c r="H180" s="211"/>
      <c r="I180" s="211"/>
      <c r="K180" s="126">
        <v>51.75</v>
      </c>
      <c r="R180" s="127"/>
      <c r="T180" s="128"/>
      <c r="AA180" s="129"/>
      <c r="AT180" s="125" t="s">
        <v>182</v>
      </c>
      <c r="AU180" s="125" t="s">
        <v>97</v>
      </c>
      <c r="AV180" s="125" t="s">
        <v>97</v>
      </c>
      <c r="AW180" s="125" t="s">
        <v>107</v>
      </c>
      <c r="AX180" s="125" t="s">
        <v>19</v>
      </c>
      <c r="AY180" s="125" t="s">
        <v>129</v>
      </c>
    </row>
    <row r="181" spans="2:65" s="6" customFormat="1" ht="27" customHeight="1" x14ac:dyDescent="0.3">
      <c r="B181" s="19"/>
      <c r="C181" s="113" t="s">
        <v>326</v>
      </c>
      <c r="D181" s="113" t="s">
        <v>130</v>
      </c>
      <c r="E181" s="114" t="s">
        <v>336</v>
      </c>
      <c r="F181" s="202" t="s">
        <v>337</v>
      </c>
      <c r="G181" s="203"/>
      <c r="H181" s="203"/>
      <c r="I181" s="203"/>
      <c r="J181" s="115" t="s">
        <v>179</v>
      </c>
      <c r="K181" s="116">
        <v>74.75</v>
      </c>
      <c r="L181" s="204">
        <v>0</v>
      </c>
      <c r="M181" s="203"/>
      <c r="N181" s="204">
        <f>ROUND($L$181*$K$181,2)</f>
        <v>0</v>
      </c>
      <c r="O181" s="203"/>
      <c r="P181" s="203"/>
      <c r="Q181" s="203"/>
      <c r="R181" s="20"/>
      <c r="T181" s="117"/>
      <c r="U181" s="26" t="s">
        <v>43</v>
      </c>
      <c r="V181" s="118">
        <v>4.7E-2</v>
      </c>
      <c r="W181" s="118">
        <f>$V$181*$K$181</f>
        <v>3.5132500000000002</v>
      </c>
      <c r="X181" s="118">
        <v>0.11600000000000001</v>
      </c>
      <c r="Y181" s="118">
        <f>$X$181*$K$181</f>
        <v>8.6710000000000012</v>
      </c>
      <c r="Z181" s="118">
        <v>0</v>
      </c>
      <c r="AA181" s="119">
        <f>$Z$181*$K$181</f>
        <v>0</v>
      </c>
      <c r="AR181" s="6" t="s">
        <v>128</v>
      </c>
      <c r="AT181" s="6" t="s">
        <v>130</v>
      </c>
      <c r="AU181" s="6" t="s">
        <v>97</v>
      </c>
      <c r="AY181" s="6" t="s">
        <v>129</v>
      </c>
      <c r="BE181" s="120">
        <f>IF($U$181="základní",$N$181,0)</f>
        <v>0</v>
      </c>
      <c r="BF181" s="120">
        <f>IF($U$181="snížená",$N$181,0)</f>
        <v>0</v>
      </c>
      <c r="BG181" s="120">
        <f>IF($U$181="zákl. přenesená",$N$181,0)</f>
        <v>0</v>
      </c>
      <c r="BH181" s="120">
        <f>IF($U$181="sníž. přenesená",$N$181,0)</f>
        <v>0</v>
      </c>
      <c r="BI181" s="120">
        <f>IF($U$181="nulová",$N$181,0)</f>
        <v>0</v>
      </c>
      <c r="BJ181" s="6" t="s">
        <v>19</v>
      </c>
      <c r="BK181" s="120">
        <f>ROUND($L$181*$K$181,2)</f>
        <v>0</v>
      </c>
      <c r="BL181" s="6" t="s">
        <v>128</v>
      </c>
      <c r="BM181" s="6" t="s">
        <v>507</v>
      </c>
    </row>
    <row r="182" spans="2:65" s="6" customFormat="1" ht="18.75" customHeight="1" x14ac:dyDescent="0.3">
      <c r="B182" s="124"/>
      <c r="E182" s="125"/>
      <c r="F182" s="210" t="s">
        <v>508</v>
      </c>
      <c r="G182" s="211"/>
      <c r="H182" s="211"/>
      <c r="I182" s="211"/>
      <c r="K182" s="126">
        <v>74.75</v>
      </c>
      <c r="R182" s="127"/>
      <c r="T182" s="128"/>
      <c r="AA182" s="129"/>
      <c r="AT182" s="125" t="s">
        <v>182</v>
      </c>
      <c r="AU182" s="125" t="s">
        <v>97</v>
      </c>
      <c r="AV182" s="125" t="s">
        <v>97</v>
      </c>
      <c r="AW182" s="125" t="s">
        <v>107</v>
      </c>
      <c r="AX182" s="125" t="s">
        <v>19</v>
      </c>
      <c r="AY182" s="125" t="s">
        <v>129</v>
      </c>
    </row>
    <row r="183" spans="2:65" s="6" customFormat="1" ht="27" customHeight="1" x14ac:dyDescent="0.3">
      <c r="B183" s="19"/>
      <c r="C183" s="113" t="s">
        <v>330</v>
      </c>
      <c r="D183" s="113" t="s">
        <v>130</v>
      </c>
      <c r="E183" s="114" t="s">
        <v>341</v>
      </c>
      <c r="F183" s="202" t="s">
        <v>342</v>
      </c>
      <c r="G183" s="203"/>
      <c r="H183" s="203"/>
      <c r="I183" s="203"/>
      <c r="J183" s="115" t="s">
        <v>202</v>
      </c>
      <c r="K183" s="116">
        <v>115</v>
      </c>
      <c r="L183" s="204">
        <v>0</v>
      </c>
      <c r="M183" s="203"/>
      <c r="N183" s="204">
        <f>ROUND($L$183*$K$183,2)</f>
        <v>0</v>
      </c>
      <c r="O183" s="203"/>
      <c r="P183" s="203"/>
      <c r="Q183" s="203"/>
      <c r="R183" s="20"/>
      <c r="T183" s="117"/>
      <c r="U183" s="26" t="s">
        <v>43</v>
      </c>
      <c r="V183" s="118">
        <v>4.5999999999999999E-2</v>
      </c>
      <c r="W183" s="118">
        <f>$V$183*$K$183</f>
        <v>5.29</v>
      </c>
      <c r="X183" s="118">
        <v>3.5999999999999999E-3</v>
      </c>
      <c r="Y183" s="118">
        <f>$X$183*$K$183</f>
        <v>0.41399999999999998</v>
      </c>
      <c r="Z183" s="118">
        <v>0</v>
      </c>
      <c r="AA183" s="119">
        <f>$Z$183*$K$183</f>
        <v>0</v>
      </c>
      <c r="AR183" s="6" t="s">
        <v>128</v>
      </c>
      <c r="AT183" s="6" t="s">
        <v>130</v>
      </c>
      <c r="AU183" s="6" t="s">
        <v>97</v>
      </c>
      <c r="AY183" s="6" t="s">
        <v>129</v>
      </c>
      <c r="BE183" s="120">
        <f>IF($U$183="základní",$N$183,0)</f>
        <v>0</v>
      </c>
      <c r="BF183" s="120">
        <f>IF($U$183="snížená",$N$183,0)</f>
        <v>0</v>
      </c>
      <c r="BG183" s="120">
        <f>IF($U$183="zákl. přenesená",$N$183,0)</f>
        <v>0</v>
      </c>
      <c r="BH183" s="120">
        <f>IF($U$183="sníž. přenesená",$N$183,0)</f>
        <v>0</v>
      </c>
      <c r="BI183" s="120">
        <f>IF($U$183="nulová",$N$183,0)</f>
        <v>0</v>
      </c>
      <c r="BJ183" s="6" t="s">
        <v>19</v>
      </c>
      <c r="BK183" s="120">
        <f>ROUND($L$183*$K$183,2)</f>
        <v>0</v>
      </c>
      <c r="BL183" s="6" t="s">
        <v>128</v>
      </c>
      <c r="BM183" s="6" t="s">
        <v>509</v>
      </c>
    </row>
    <row r="184" spans="2:65" s="6" customFormat="1" ht="18.75" customHeight="1" x14ac:dyDescent="0.3">
      <c r="B184" s="124"/>
      <c r="E184" s="125"/>
      <c r="F184" s="210" t="s">
        <v>510</v>
      </c>
      <c r="G184" s="211"/>
      <c r="H184" s="211"/>
      <c r="I184" s="211"/>
      <c r="K184" s="126">
        <v>115</v>
      </c>
      <c r="R184" s="127"/>
      <c r="T184" s="128"/>
      <c r="AA184" s="129"/>
      <c r="AT184" s="125" t="s">
        <v>182</v>
      </c>
      <c r="AU184" s="125" t="s">
        <v>97</v>
      </c>
      <c r="AV184" s="125" t="s">
        <v>97</v>
      </c>
      <c r="AW184" s="125" t="s">
        <v>107</v>
      </c>
      <c r="AX184" s="125" t="s">
        <v>19</v>
      </c>
      <c r="AY184" s="125" t="s">
        <v>129</v>
      </c>
    </row>
    <row r="185" spans="2:65" s="103" customFormat="1" ht="30.75" customHeight="1" x14ac:dyDescent="0.3">
      <c r="B185" s="104"/>
      <c r="D185" s="112" t="s">
        <v>174</v>
      </c>
      <c r="E185" s="112"/>
      <c r="F185" s="112"/>
      <c r="G185" s="112"/>
      <c r="H185" s="112"/>
      <c r="I185" s="112"/>
      <c r="J185" s="112"/>
      <c r="K185" s="112"/>
      <c r="L185" s="112"/>
      <c r="M185" s="112"/>
      <c r="N185" s="201">
        <f>$BK$185</f>
        <v>0</v>
      </c>
      <c r="O185" s="200"/>
      <c r="P185" s="200"/>
      <c r="Q185" s="200"/>
      <c r="R185" s="107"/>
      <c r="T185" s="108"/>
      <c r="W185" s="109">
        <f>SUM($W$186:$W$190)</f>
        <v>16.79</v>
      </c>
      <c r="Y185" s="109">
        <f>SUM($Y$186:$Y$190)</f>
        <v>0.1865619</v>
      </c>
      <c r="AA185" s="110">
        <f>SUM($AA$186:$AA$190)</f>
        <v>0</v>
      </c>
      <c r="AR185" s="106" t="s">
        <v>19</v>
      </c>
      <c r="AT185" s="106" t="s">
        <v>77</v>
      </c>
      <c r="AU185" s="106" t="s">
        <v>19</v>
      </c>
      <c r="AY185" s="106" t="s">
        <v>129</v>
      </c>
      <c r="BK185" s="111">
        <f>SUM($BK$186:$BK$190)</f>
        <v>0</v>
      </c>
    </row>
    <row r="186" spans="2:65" s="6" customFormat="1" ht="27" customHeight="1" x14ac:dyDescent="0.3">
      <c r="B186" s="19"/>
      <c r="C186" s="113" t="s">
        <v>335</v>
      </c>
      <c r="D186" s="113" t="s">
        <v>130</v>
      </c>
      <c r="E186" s="114" t="s">
        <v>511</v>
      </c>
      <c r="F186" s="202" t="s">
        <v>512</v>
      </c>
      <c r="G186" s="203"/>
      <c r="H186" s="203"/>
      <c r="I186" s="203"/>
      <c r="J186" s="115" t="s">
        <v>202</v>
      </c>
      <c r="K186" s="116">
        <v>57.5</v>
      </c>
      <c r="L186" s="204">
        <v>0</v>
      </c>
      <c r="M186" s="203"/>
      <c r="N186" s="204">
        <f>ROUND($L$186*$K$186,2)</f>
        <v>0</v>
      </c>
      <c r="O186" s="203"/>
      <c r="P186" s="203"/>
      <c r="Q186" s="203"/>
      <c r="R186" s="20"/>
      <c r="T186" s="117"/>
      <c r="U186" s="26" t="s">
        <v>43</v>
      </c>
      <c r="V186" s="118">
        <v>0.29199999999999998</v>
      </c>
      <c r="W186" s="118">
        <f>$V$186*$K$186</f>
        <v>16.79</v>
      </c>
      <c r="X186" s="118">
        <v>0</v>
      </c>
      <c r="Y186" s="118">
        <f>$X$186*$K$186</f>
        <v>0</v>
      </c>
      <c r="Z186" s="118">
        <v>0</v>
      </c>
      <c r="AA186" s="119">
        <f>$Z$186*$K$186</f>
        <v>0</v>
      </c>
      <c r="AR186" s="6" t="s">
        <v>128</v>
      </c>
      <c r="AT186" s="6" t="s">
        <v>130</v>
      </c>
      <c r="AU186" s="6" t="s">
        <v>97</v>
      </c>
      <c r="AY186" s="6" t="s">
        <v>129</v>
      </c>
      <c r="BE186" s="120">
        <f>IF($U$186="základní",$N$186,0)</f>
        <v>0</v>
      </c>
      <c r="BF186" s="120">
        <f>IF($U$186="snížená",$N$186,0)</f>
        <v>0</v>
      </c>
      <c r="BG186" s="120">
        <f>IF($U$186="zákl. přenesená",$N$186,0)</f>
        <v>0</v>
      </c>
      <c r="BH186" s="120">
        <f>IF($U$186="sníž. přenesená",$N$186,0)</f>
        <v>0</v>
      </c>
      <c r="BI186" s="120">
        <f>IF($U$186="nulová",$N$186,0)</f>
        <v>0</v>
      </c>
      <c r="BJ186" s="6" t="s">
        <v>19</v>
      </c>
      <c r="BK186" s="120">
        <f>ROUND($L$186*$K$186,2)</f>
        <v>0</v>
      </c>
      <c r="BL186" s="6" t="s">
        <v>128</v>
      </c>
      <c r="BM186" s="6" t="s">
        <v>513</v>
      </c>
    </row>
    <row r="187" spans="2:65" s="6" customFormat="1" ht="27" customHeight="1" x14ac:dyDescent="0.3">
      <c r="B187" s="19"/>
      <c r="C187" s="141" t="s">
        <v>340</v>
      </c>
      <c r="D187" s="141" t="s">
        <v>288</v>
      </c>
      <c r="E187" s="142" t="s">
        <v>514</v>
      </c>
      <c r="F187" s="216" t="s">
        <v>515</v>
      </c>
      <c r="G187" s="217"/>
      <c r="H187" s="217"/>
      <c r="I187" s="217"/>
      <c r="J187" s="143" t="s">
        <v>157</v>
      </c>
      <c r="K187" s="144">
        <v>29.613</v>
      </c>
      <c r="L187" s="218">
        <v>0</v>
      </c>
      <c r="M187" s="217"/>
      <c r="N187" s="218">
        <f>ROUND($L$187*$K$187,2)</f>
        <v>0</v>
      </c>
      <c r="O187" s="203"/>
      <c r="P187" s="203"/>
      <c r="Q187" s="203"/>
      <c r="R187" s="20"/>
      <c r="T187" s="117"/>
      <c r="U187" s="26" t="s">
        <v>43</v>
      </c>
      <c r="V187" s="118">
        <v>0</v>
      </c>
      <c r="W187" s="118">
        <f>$V$187*$K$187</f>
        <v>0</v>
      </c>
      <c r="X187" s="118">
        <v>6.3E-3</v>
      </c>
      <c r="Y187" s="118">
        <f>$X$187*$K$187</f>
        <v>0.1865619</v>
      </c>
      <c r="Z187" s="118">
        <v>0</v>
      </c>
      <c r="AA187" s="119">
        <f>$Z$187*$K$187</f>
        <v>0</v>
      </c>
      <c r="AR187" s="6" t="s">
        <v>209</v>
      </c>
      <c r="AT187" s="6" t="s">
        <v>288</v>
      </c>
      <c r="AU187" s="6" t="s">
        <v>97</v>
      </c>
      <c r="AY187" s="6" t="s">
        <v>129</v>
      </c>
      <c r="BE187" s="120">
        <f>IF($U$187="základní",$N$187,0)</f>
        <v>0</v>
      </c>
      <c r="BF187" s="120">
        <f>IF($U$187="snížená",$N$187,0)</f>
        <v>0</v>
      </c>
      <c r="BG187" s="120">
        <f>IF($U$187="zákl. přenesená",$N$187,0)</f>
        <v>0</v>
      </c>
      <c r="BH187" s="120">
        <f>IF($U$187="sníž. přenesená",$N$187,0)</f>
        <v>0</v>
      </c>
      <c r="BI187" s="120">
        <f>IF($U$187="nulová",$N$187,0)</f>
        <v>0</v>
      </c>
      <c r="BJ187" s="6" t="s">
        <v>19</v>
      </c>
      <c r="BK187" s="120">
        <f>ROUND($L$187*$K$187,2)</f>
        <v>0</v>
      </c>
      <c r="BL187" s="6" t="s">
        <v>128</v>
      </c>
      <c r="BM187" s="6" t="s">
        <v>516</v>
      </c>
    </row>
    <row r="188" spans="2:65" s="6" customFormat="1" ht="18.75" customHeight="1" x14ac:dyDescent="0.3">
      <c r="B188" s="124"/>
      <c r="E188" s="125"/>
      <c r="F188" s="210" t="s">
        <v>517</v>
      </c>
      <c r="G188" s="211"/>
      <c r="H188" s="211"/>
      <c r="I188" s="211"/>
      <c r="K188" s="126">
        <v>29.613</v>
      </c>
      <c r="R188" s="127"/>
      <c r="T188" s="128"/>
      <c r="AA188" s="129"/>
      <c r="AT188" s="125" t="s">
        <v>182</v>
      </c>
      <c r="AU188" s="125" t="s">
        <v>97</v>
      </c>
      <c r="AV188" s="125" t="s">
        <v>97</v>
      </c>
      <c r="AW188" s="125" t="s">
        <v>107</v>
      </c>
      <c r="AX188" s="125" t="s">
        <v>19</v>
      </c>
      <c r="AY188" s="125" t="s">
        <v>129</v>
      </c>
    </row>
    <row r="189" spans="2:65" s="6" customFormat="1" ht="15.75" customHeight="1" x14ac:dyDescent="0.3">
      <c r="B189" s="19"/>
      <c r="C189" s="113" t="s">
        <v>345</v>
      </c>
      <c r="D189" s="113" t="s">
        <v>130</v>
      </c>
      <c r="E189" s="114" t="s">
        <v>391</v>
      </c>
      <c r="F189" s="202" t="s">
        <v>392</v>
      </c>
      <c r="G189" s="203"/>
      <c r="H189" s="203"/>
      <c r="I189" s="203"/>
      <c r="J189" s="115" t="s">
        <v>202</v>
      </c>
      <c r="K189" s="116">
        <v>57.5</v>
      </c>
      <c r="L189" s="204">
        <v>0</v>
      </c>
      <c r="M189" s="203"/>
      <c r="N189" s="204">
        <f>ROUND($L$189*$K$189,2)</f>
        <v>0</v>
      </c>
      <c r="O189" s="203"/>
      <c r="P189" s="203"/>
      <c r="Q189" s="203"/>
      <c r="R189" s="20"/>
      <c r="T189" s="117"/>
      <c r="U189" s="26" t="s">
        <v>43</v>
      </c>
      <c r="V189" s="118">
        <v>0</v>
      </c>
      <c r="W189" s="118">
        <f>$V$189*$K$189</f>
        <v>0</v>
      </c>
      <c r="X189" s="118">
        <v>0</v>
      </c>
      <c r="Y189" s="118">
        <f>$X$189*$K$189</f>
        <v>0</v>
      </c>
      <c r="Z189" s="118">
        <v>0</v>
      </c>
      <c r="AA189" s="119">
        <f>$Z$189*$K$189</f>
        <v>0</v>
      </c>
      <c r="AR189" s="6" t="s">
        <v>128</v>
      </c>
      <c r="AT189" s="6" t="s">
        <v>130</v>
      </c>
      <c r="AU189" s="6" t="s">
        <v>97</v>
      </c>
      <c r="AY189" s="6" t="s">
        <v>129</v>
      </c>
      <c r="BE189" s="120">
        <f>IF($U$189="základní",$N$189,0)</f>
        <v>0</v>
      </c>
      <c r="BF189" s="120">
        <f>IF($U$189="snížená",$N$189,0)</f>
        <v>0</v>
      </c>
      <c r="BG189" s="120">
        <f>IF($U$189="zákl. přenesená",$N$189,0)</f>
        <v>0</v>
      </c>
      <c r="BH189" s="120">
        <f>IF($U$189="sníž. přenesená",$N$189,0)</f>
        <v>0</v>
      </c>
      <c r="BI189" s="120">
        <f>IF($U$189="nulová",$N$189,0)</f>
        <v>0</v>
      </c>
      <c r="BJ189" s="6" t="s">
        <v>19</v>
      </c>
      <c r="BK189" s="120">
        <f>ROUND($L$189*$K$189,2)</f>
        <v>0</v>
      </c>
      <c r="BL189" s="6" t="s">
        <v>128</v>
      </c>
      <c r="BM189" s="6" t="s">
        <v>518</v>
      </c>
    </row>
    <row r="190" spans="2:65" s="6" customFormat="1" ht="15.75" customHeight="1" x14ac:dyDescent="0.3">
      <c r="B190" s="19"/>
      <c r="C190" s="113" t="s">
        <v>350</v>
      </c>
      <c r="D190" s="113" t="s">
        <v>130</v>
      </c>
      <c r="E190" s="114" t="s">
        <v>395</v>
      </c>
      <c r="F190" s="202" t="s">
        <v>396</v>
      </c>
      <c r="G190" s="203"/>
      <c r="H190" s="203"/>
      <c r="I190" s="203"/>
      <c r="J190" s="115" t="s">
        <v>202</v>
      </c>
      <c r="K190" s="116">
        <v>57.5</v>
      </c>
      <c r="L190" s="204">
        <v>0</v>
      </c>
      <c r="M190" s="203"/>
      <c r="N190" s="204">
        <f>ROUND($L$190*$K$190,2)</f>
        <v>0</v>
      </c>
      <c r="O190" s="203"/>
      <c r="P190" s="203"/>
      <c r="Q190" s="203"/>
      <c r="R190" s="20"/>
      <c r="T190" s="117"/>
      <c r="U190" s="26" t="s">
        <v>43</v>
      </c>
      <c r="V190" s="118">
        <v>0</v>
      </c>
      <c r="W190" s="118">
        <f>$V$190*$K$190</f>
        <v>0</v>
      </c>
      <c r="X190" s="118">
        <v>0</v>
      </c>
      <c r="Y190" s="118">
        <f>$X$190*$K$190</f>
        <v>0</v>
      </c>
      <c r="Z190" s="118">
        <v>0</v>
      </c>
      <c r="AA190" s="119">
        <f>$Z$190*$K$190</f>
        <v>0</v>
      </c>
      <c r="AR190" s="6" t="s">
        <v>128</v>
      </c>
      <c r="AT190" s="6" t="s">
        <v>130</v>
      </c>
      <c r="AU190" s="6" t="s">
        <v>97</v>
      </c>
      <c r="AY190" s="6" t="s">
        <v>129</v>
      </c>
      <c r="BE190" s="120">
        <f>IF($U$190="základní",$N$190,0)</f>
        <v>0</v>
      </c>
      <c r="BF190" s="120">
        <f>IF($U$190="snížená",$N$190,0)</f>
        <v>0</v>
      </c>
      <c r="BG190" s="120">
        <f>IF($U$190="zákl. přenesená",$N$190,0)</f>
        <v>0</v>
      </c>
      <c r="BH190" s="120">
        <f>IF($U$190="sníž. přenesená",$N$190,0)</f>
        <v>0</v>
      </c>
      <c r="BI190" s="120">
        <f>IF($U$190="nulová",$N$190,0)</f>
        <v>0</v>
      </c>
      <c r="BJ190" s="6" t="s">
        <v>19</v>
      </c>
      <c r="BK190" s="120">
        <f>ROUND($L$190*$K$190,2)</f>
        <v>0</v>
      </c>
      <c r="BL190" s="6" t="s">
        <v>128</v>
      </c>
      <c r="BM190" s="6" t="s">
        <v>519</v>
      </c>
    </row>
    <row r="191" spans="2:65" s="103" customFormat="1" ht="30.75" customHeight="1" x14ac:dyDescent="0.3">
      <c r="B191" s="104"/>
      <c r="D191" s="112" t="s">
        <v>175</v>
      </c>
      <c r="E191" s="112"/>
      <c r="F191" s="112"/>
      <c r="G191" s="112"/>
      <c r="H191" s="112"/>
      <c r="I191" s="112"/>
      <c r="J191" s="112"/>
      <c r="K191" s="112"/>
      <c r="L191" s="112"/>
      <c r="M191" s="112"/>
      <c r="N191" s="201">
        <f>$BK$191</f>
        <v>0</v>
      </c>
      <c r="O191" s="200"/>
      <c r="P191" s="200"/>
      <c r="Q191" s="200"/>
      <c r="R191" s="107"/>
      <c r="T191" s="108"/>
      <c r="W191" s="109">
        <f>SUM($W$192:$W$195)</f>
        <v>0</v>
      </c>
      <c r="Y191" s="109">
        <f>SUM($Y$192:$Y$195)</f>
        <v>0</v>
      </c>
      <c r="AA191" s="110">
        <f>SUM($AA$192:$AA$195)</f>
        <v>0</v>
      </c>
      <c r="AR191" s="106" t="s">
        <v>19</v>
      </c>
      <c r="AT191" s="106" t="s">
        <v>77</v>
      </c>
      <c r="AU191" s="106" t="s">
        <v>19</v>
      </c>
      <c r="AY191" s="106" t="s">
        <v>129</v>
      </c>
      <c r="BK191" s="111">
        <f>SUM($BK$192:$BK$195)</f>
        <v>0</v>
      </c>
    </row>
    <row r="192" spans="2:65" s="6" customFormat="1" ht="27" customHeight="1" x14ac:dyDescent="0.3">
      <c r="B192" s="19"/>
      <c r="C192" s="113" t="s">
        <v>355</v>
      </c>
      <c r="D192" s="113" t="s">
        <v>130</v>
      </c>
      <c r="E192" s="114" t="s">
        <v>409</v>
      </c>
      <c r="F192" s="202" t="s">
        <v>410</v>
      </c>
      <c r="G192" s="203"/>
      <c r="H192" s="203"/>
      <c r="I192" s="203"/>
      <c r="J192" s="115" t="s">
        <v>202</v>
      </c>
      <c r="K192" s="116">
        <v>115</v>
      </c>
      <c r="L192" s="204">
        <v>0</v>
      </c>
      <c r="M192" s="203"/>
      <c r="N192" s="204">
        <f>ROUND($L$192*$K$192,2)</f>
        <v>0</v>
      </c>
      <c r="O192" s="203"/>
      <c r="P192" s="203"/>
      <c r="Q192" s="203"/>
      <c r="R192" s="20"/>
      <c r="T192" s="117"/>
      <c r="U192" s="26" t="s">
        <v>43</v>
      </c>
      <c r="V192" s="118">
        <v>0</v>
      </c>
      <c r="W192" s="118">
        <f>$V$192*$K$192</f>
        <v>0</v>
      </c>
      <c r="X192" s="118">
        <v>0</v>
      </c>
      <c r="Y192" s="118">
        <f>$X$192*$K$192</f>
        <v>0</v>
      </c>
      <c r="Z192" s="118">
        <v>0</v>
      </c>
      <c r="AA192" s="119">
        <f>$Z$192*$K$192</f>
        <v>0</v>
      </c>
      <c r="AR192" s="6" t="s">
        <v>128</v>
      </c>
      <c r="AT192" s="6" t="s">
        <v>130</v>
      </c>
      <c r="AU192" s="6" t="s">
        <v>97</v>
      </c>
      <c r="AY192" s="6" t="s">
        <v>129</v>
      </c>
      <c r="BE192" s="120">
        <f>IF($U$192="základní",$N$192,0)</f>
        <v>0</v>
      </c>
      <c r="BF192" s="120">
        <f>IF($U$192="snížená",$N$192,0)</f>
        <v>0</v>
      </c>
      <c r="BG192" s="120">
        <f>IF($U$192="zákl. přenesená",$N$192,0)</f>
        <v>0</v>
      </c>
      <c r="BH192" s="120">
        <f>IF($U$192="sníž. přenesená",$N$192,0)</f>
        <v>0</v>
      </c>
      <c r="BI192" s="120">
        <f>IF($U$192="nulová",$N$192,0)</f>
        <v>0</v>
      </c>
      <c r="BJ192" s="6" t="s">
        <v>19</v>
      </c>
      <c r="BK192" s="120">
        <f>ROUND($L$192*$K$192,2)</f>
        <v>0</v>
      </c>
      <c r="BL192" s="6" t="s">
        <v>128</v>
      </c>
      <c r="BM192" s="6" t="s">
        <v>520</v>
      </c>
    </row>
    <row r="193" spans="2:65" s="6" customFormat="1" ht="18.75" customHeight="1" x14ac:dyDescent="0.3">
      <c r="B193" s="124"/>
      <c r="E193" s="125"/>
      <c r="F193" s="210" t="s">
        <v>521</v>
      </c>
      <c r="G193" s="211"/>
      <c r="H193" s="211"/>
      <c r="I193" s="211"/>
      <c r="K193" s="126">
        <v>115</v>
      </c>
      <c r="R193" s="127"/>
      <c r="T193" s="128"/>
      <c r="AA193" s="129"/>
      <c r="AT193" s="125" t="s">
        <v>182</v>
      </c>
      <c r="AU193" s="125" t="s">
        <v>97</v>
      </c>
      <c r="AV193" s="125" t="s">
        <v>97</v>
      </c>
      <c r="AW193" s="125" t="s">
        <v>107</v>
      </c>
      <c r="AX193" s="125" t="s">
        <v>19</v>
      </c>
      <c r="AY193" s="125" t="s">
        <v>129</v>
      </c>
    </row>
    <row r="194" spans="2:65" s="6" customFormat="1" ht="15.75" customHeight="1" x14ac:dyDescent="0.3">
      <c r="B194" s="19"/>
      <c r="C194" s="113" t="s">
        <v>360</v>
      </c>
      <c r="D194" s="113" t="s">
        <v>130</v>
      </c>
      <c r="E194" s="114" t="s">
        <v>414</v>
      </c>
      <c r="F194" s="202" t="s">
        <v>415</v>
      </c>
      <c r="G194" s="203"/>
      <c r="H194" s="203"/>
      <c r="I194" s="203"/>
      <c r="J194" s="115" t="s">
        <v>202</v>
      </c>
      <c r="K194" s="116">
        <v>115</v>
      </c>
      <c r="L194" s="204">
        <v>0</v>
      </c>
      <c r="M194" s="203"/>
      <c r="N194" s="204">
        <f>ROUND($L$194*$K$194,2)</f>
        <v>0</v>
      </c>
      <c r="O194" s="203"/>
      <c r="P194" s="203"/>
      <c r="Q194" s="203"/>
      <c r="R194" s="20"/>
      <c r="T194" s="117"/>
      <c r="U194" s="26" t="s">
        <v>43</v>
      </c>
      <c r="V194" s="118">
        <v>0</v>
      </c>
      <c r="W194" s="118">
        <f>$V$194*$K$194</f>
        <v>0</v>
      </c>
      <c r="X194" s="118">
        <v>0</v>
      </c>
      <c r="Y194" s="118">
        <f>$X$194*$K$194</f>
        <v>0</v>
      </c>
      <c r="Z194" s="118">
        <v>0</v>
      </c>
      <c r="AA194" s="119">
        <f>$Z$194*$K$194</f>
        <v>0</v>
      </c>
      <c r="AR194" s="6" t="s">
        <v>128</v>
      </c>
      <c r="AT194" s="6" t="s">
        <v>130</v>
      </c>
      <c r="AU194" s="6" t="s">
        <v>97</v>
      </c>
      <c r="AY194" s="6" t="s">
        <v>129</v>
      </c>
      <c r="BE194" s="120">
        <f>IF($U$194="základní",$N$194,0)</f>
        <v>0</v>
      </c>
      <c r="BF194" s="120">
        <f>IF($U$194="snížená",$N$194,0)</f>
        <v>0</v>
      </c>
      <c r="BG194" s="120">
        <f>IF($U$194="zákl. přenesená",$N$194,0)</f>
        <v>0</v>
      </c>
      <c r="BH194" s="120">
        <f>IF($U$194="sníž. přenesená",$N$194,0)</f>
        <v>0</v>
      </c>
      <c r="BI194" s="120">
        <f>IF($U$194="nulová",$N$194,0)</f>
        <v>0</v>
      </c>
      <c r="BJ194" s="6" t="s">
        <v>19</v>
      </c>
      <c r="BK194" s="120">
        <f>ROUND($L$194*$K$194,2)</f>
        <v>0</v>
      </c>
      <c r="BL194" s="6" t="s">
        <v>128</v>
      </c>
      <c r="BM194" s="6" t="s">
        <v>522</v>
      </c>
    </row>
    <row r="195" spans="2:65" s="6" customFormat="1" ht="18.75" customHeight="1" x14ac:dyDescent="0.3">
      <c r="B195" s="124"/>
      <c r="E195" s="125"/>
      <c r="F195" s="210" t="s">
        <v>521</v>
      </c>
      <c r="G195" s="211"/>
      <c r="H195" s="211"/>
      <c r="I195" s="211"/>
      <c r="K195" s="126">
        <v>115</v>
      </c>
      <c r="R195" s="127"/>
      <c r="T195" s="128"/>
      <c r="AA195" s="129"/>
      <c r="AT195" s="125" t="s">
        <v>182</v>
      </c>
      <c r="AU195" s="125" t="s">
        <v>97</v>
      </c>
      <c r="AV195" s="125" t="s">
        <v>97</v>
      </c>
      <c r="AW195" s="125" t="s">
        <v>107</v>
      </c>
      <c r="AX195" s="125" t="s">
        <v>19</v>
      </c>
      <c r="AY195" s="125" t="s">
        <v>129</v>
      </c>
    </row>
    <row r="196" spans="2:65" s="103" customFormat="1" ht="30.75" customHeight="1" x14ac:dyDescent="0.3">
      <c r="B196" s="104"/>
      <c r="D196" s="112" t="s">
        <v>176</v>
      </c>
      <c r="E196" s="112"/>
      <c r="F196" s="112"/>
      <c r="G196" s="112"/>
      <c r="H196" s="112"/>
      <c r="I196" s="112"/>
      <c r="J196" s="112"/>
      <c r="K196" s="112"/>
      <c r="L196" s="112"/>
      <c r="M196" s="112"/>
      <c r="N196" s="201">
        <f>$BK$196</f>
        <v>0</v>
      </c>
      <c r="O196" s="200"/>
      <c r="P196" s="200"/>
      <c r="Q196" s="200"/>
      <c r="R196" s="107"/>
      <c r="T196" s="108"/>
      <c r="W196" s="109">
        <f>SUM($W$197:$W$205)</f>
        <v>25.010824</v>
      </c>
      <c r="Y196" s="109">
        <f>SUM($Y$197:$Y$205)</f>
        <v>0</v>
      </c>
      <c r="AA196" s="110">
        <f>SUM($AA$197:$AA$205)</f>
        <v>0</v>
      </c>
      <c r="AR196" s="106" t="s">
        <v>19</v>
      </c>
      <c r="AT196" s="106" t="s">
        <v>77</v>
      </c>
      <c r="AU196" s="106" t="s">
        <v>19</v>
      </c>
      <c r="AY196" s="106" t="s">
        <v>129</v>
      </c>
      <c r="BK196" s="111">
        <f>SUM($BK$197:$BK$205)</f>
        <v>0</v>
      </c>
    </row>
    <row r="197" spans="2:65" s="6" customFormat="1" ht="27" customHeight="1" x14ac:dyDescent="0.3">
      <c r="B197" s="19"/>
      <c r="C197" s="113" t="s">
        <v>366</v>
      </c>
      <c r="D197" s="113" t="s">
        <v>130</v>
      </c>
      <c r="E197" s="114" t="s">
        <v>418</v>
      </c>
      <c r="F197" s="202" t="s">
        <v>419</v>
      </c>
      <c r="G197" s="203"/>
      <c r="H197" s="203"/>
      <c r="I197" s="203"/>
      <c r="J197" s="115" t="s">
        <v>291</v>
      </c>
      <c r="K197" s="116">
        <v>43.292000000000002</v>
      </c>
      <c r="L197" s="204">
        <v>0</v>
      </c>
      <c r="M197" s="203"/>
      <c r="N197" s="204">
        <f>ROUND($L$197*$K$197,2)</f>
        <v>0</v>
      </c>
      <c r="O197" s="203"/>
      <c r="P197" s="203"/>
      <c r="Q197" s="203"/>
      <c r="R197" s="20"/>
      <c r="T197" s="117"/>
      <c r="U197" s="26" t="s">
        <v>43</v>
      </c>
      <c r="V197" s="118">
        <v>0.24</v>
      </c>
      <c r="W197" s="118">
        <f>$V$197*$K$197</f>
        <v>10.390079999999999</v>
      </c>
      <c r="X197" s="118">
        <v>0</v>
      </c>
      <c r="Y197" s="118">
        <f>$X$197*$K$197</f>
        <v>0</v>
      </c>
      <c r="Z197" s="118">
        <v>0</v>
      </c>
      <c r="AA197" s="119">
        <f>$Z$197*$K$197</f>
        <v>0</v>
      </c>
      <c r="AR197" s="6" t="s">
        <v>128</v>
      </c>
      <c r="AT197" s="6" t="s">
        <v>130</v>
      </c>
      <c r="AU197" s="6" t="s">
        <v>97</v>
      </c>
      <c r="AY197" s="6" t="s">
        <v>129</v>
      </c>
      <c r="BE197" s="120">
        <f>IF($U$197="základní",$N$197,0)</f>
        <v>0</v>
      </c>
      <c r="BF197" s="120">
        <f>IF($U$197="snížená",$N$197,0)</f>
        <v>0</v>
      </c>
      <c r="BG197" s="120">
        <f>IF($U$197="zákl. přenesená",$N$197,0)</f>
        <v>0</v>
      </c>
      <c r="BH197" s="120">
        <f>IF($U$197="sníž. přenesená",$N$197,0)</f>
        <v>0</v>
      </c>
      <c r="BI197" s="120">
        <f>IF($U$197="nulová",$N$197,0)</f>
        <v>0</v>
      </c>
      <c r="BJ197" s="6" t="s">
        <v>19</v>
      </c>
      <c r="BK197" s="120">
        <f>ROUND($L$197*$K$197,2)</f>
        <v>0</v>
      </c>
      <c r="BL197" s="6" t="s">
        <v>128</v>
      </c>
      <c r="BM197" s="6" t="s">
        <v>523</v>
      </c>
    </row>
    <row r="198" spans="2:65" s="6" customFormat="1" ht="15.75" customHeight="1" x14ac:dyDescent="0.3">
      <c r="B198" s="19"/>
      <c r="C198" s="113" t="s">
        <v>371</v>
      </c>
      <c r="D198" s="113" t="s">
        <v>130</v>
      </c>
      <c r="E198" s="114" t="s">
        <v>422</v>
      </c>
      <c r="F198" s="202" t="s">
        <v>423</v>
      </c>
      <c r="G198" s="203"/>
      <c r="H198" s="203"/>
      <c r="I198" s="203"/>
      <c r="J198" s="115" t="s">
        <v>291</v>
      </c>
      <c r="K198" s="116">
        <v>649.38</v>
      </c>
      <c r="L198" s="204">
        <v>0</v>
      </c>
      <c r="M198" s="203"/>
      <c r="N198" s="204">
        <f>ROUND($L$198*$K$198,2)</f>
        <v>0</v>
      </c>
      <c r="O198" s="203"/>
      <c r="P198" s="203"/>
      <c r="Q198" s="203"/>
      <c r="R198" s="20"/>
      <c r="T198" s="117"/>
      <c r="U198" s="26" t="s">
        <v>43</v>
      </c>
      <c r="V198" s="118">
        <v>4.0000000000000001E-3</v>
      </c>
      <c r="W198" s="118">
        <f>$V$198*$K$198</f>
        <v>2.5975199999999998</v>
      </c>
      <c r="X198" s="118">
        <v>0</v>
      </c>
      <c r="Y198" s="118">
        <f>$X$198*$K$198</f>
        <v>0</v>
      </c>
      <c r="Z198" s="118">
        <v>0</v>
      </c>
      <c r="AA198" s="119">
        <f>$Z$198*$K$198</f>
        <v>0</v>
      </c>
      <c r="AR198" s="6" t="s">
        <v>128</v>
      </c>
      <c r="AT198" s="6" t="s">
        <v>130</v>
      </c>
      <c r="AU198" s="6" t="s">
        <v>97</v>
      </c>
      <c r="AY198" s="6" t="s">
        <v>129</v>
      </c>
      <c r="BE198" s="120">
        <f>IF($U$198="základní",$N$198,0)</f>
        <v>0</v>
      </c>
      <c r="BF198" s="120">
        <f>IF($U$198="snížená",$N$198,0)</f>
        <v>0</v>
      </c>
      <c r="BG198" s="120">
        <f>IF($U$198="zákl. přenesená",$N$198,0)</f>
        <v>0</v>
      </c>
      <c r="BH198" s="120">
        <f>IF($U$198="sníž. přenesená",$N$198,0)</f>
        <v>0</v>
      </c>
      <c r="BI198" s="120">
        <f>IF($U$198="nulová",$N$198,0)</f>
        <v>0</v>
      </c>
      <c r="BJ198" s="6" t="s">
        <v>19</v>
      </c>
      <c r="BK198" s="120">
        <f>ROUND($L$198*$K$198,2)</f>
        <v>0</v>
      </c>
      <c r="BL198" s="6" t="s">
        <v>128</v>
      </c>
      <c r="BM198" s="6" t="s">
        <v>524</v>
      </c>
    </row>
    <row r="199" spans="2:65" s="6" customFormat="1" ht="18.75" customHeight="1" x14ac:dyDescent="0.3">
      <c r="B199" s="124"/>
      <c r="E199" s="125"/>
      <c r="F199" s="210" t="s">
        <v>525</v>
      </c>
      <c r="G199" s="211"/>
      <c r="H199" s="211"/>
      <c r="I199" s="211"/>
      <c r="K199" s="126">
        <v>649.38</v>
      </c>
      <c r="R199" s="127"/>
      <c r="T199" s="128"/>
      <c r="AA199" s="129"/>
      <c r="AT199" s="125" t="s">
        <v>182</v>
      </c>
      <c r="AU199" s="125" t="s">
        <v>97</v>
      </c>
      <c r="AV199" s="125" t="s">
        <v>97</v>
      </c>
      <c r="AW199" s="125" t="s">
        <v>107</v>
      </c>
      <c r="AX199" s="125" t="s">
        <v>19</v>
      </c>
      <c r="AY199" s="125" t="s">
        <v>129</v>
      </c>
    </row>
    <row r="200" spans="2:65" s="6" customFormat="1" ht="27" customHeight="1" x14ac:dyDescent="0.3">
      <c r="B200" s="19"/>
      <c r="C200" s="113" t="s">
        <v>376</v>
      </c>
      <c r="D200" s="113" t="s">
        <v>130</v>
      </c>
      <c r="E200" s="114" t="s">
        <v>427</v>
      </c>
      <c r="F200" s="202" t="s">
        <v>428</v>
      </c>
      <c r="G200" s="203"/>
      <c r="H200" s="203"/>
      <c r="I200" s="203"/>
      <c r="J200" s="115" t="s">
        <v>291</v>
      </c>
      <c r="K200" s="116">
        <v>43.292000000000002</v>
      </c>
      <c r="L200" s="204">
        <v>0</v>
      </c>
      <c r="M200" s="203"/>
      <c r="N200" s="204">
        <f>ROUND($L$200*$K$200,2)</f>
        <v>0</v>
      </c>
      <c r="O200" s="203"/>
      <c r="P200" s="203"/>
      <c r="Q200" s="203"/>
      <c r="R200" s="20"/>
      <c r="T200" s="117"/>
      <c r="U200" s="26" t="s">
        <v>43</v>
      </c>
      <c r="V200" s="118">
        <v>0.16400000000000001</v>
      </c>
      <c r="W200" s="118">
        <f>$V$200*$K$200</f>
        <v>7.0998880000000009</v>
      </c>
      <c r="X200" s="118">
        <v>0</v>
      </c>
      <c r="Y200" s="118">
        <f>$X$200*$K$200</f>
        <v>0</v>
      </c>
      <c r="Z200" s="118">
        <v>0</v>
      </c>
      <c r="AA200" s="119">
        <f>$Z$200*$K$200</f>
        <v>0</v>
      </c>
      <c r="AR200" s="6" t="s">
        <v>128</v>
      </c>
      <c r="AT200" s="6" t="s">
        <v>130</v>
      </c>
      <c r="AU200" s="6" t="s">
        <v>97</v>
      </c>
      <c r="AY200" s="6" t="s">
        <v>129</v>
      </c>
      <c r="BE200" s="120">
        <f>IF($U$200="základní",$N$200,0)</f>
        <v>0</v>
      </c>
      <c r="BF200" s="120">
        <f>IF($U$200="snížená",$N$200,0)</f>
        <v>0</v>
      </c>
      <c r="BG200" s="120">
        <f>IF($U$200="zákl. přenesená",$N$200,0)</f>
        <v>0</v>
      </c>
      <c r="BH200" s="120">
        <f>IF($U$200="sníž. přenesená",$N$200,0)</f>
        <v>0</v>
      </c>
      <c r="BI200" s="120">
        <f>IF($U$200="nulová",$N$200,0)</f>
        <v>0</v>
      </c>
      <c r="BJ200" s="6" t="s">
        <v>19</v>
      </c>
      <c r="BK200" s="120">
        <f>ROUND($L$200*$K$200,2)</f>
        <v>0</v>
      </c>
      <c r="BL200" s="6" t="s">
        <v>128</v>
      </c>
      <c r="BM200" s="6" t="s">
        <v>526</v>
      </c>
    </row>
    <row r="201" spans="2:65" s="6" customFormat="1" ht="27" customHeight="1" x14ac:dyDescent="0.3">
      <c r="B201" s="19"/>
      <c r="C201" s="113" t="s">
        <v>381</v>
      </c>
      <c r="D201" s="113" t="s">
        <v>130</v>
      </c>
      <c r="E201" s="114" t="s">
        <v>431</v>
      </c>
      <c r="F201" s="202" t="s">
        <v>432</v>
      </c>
      <c r="G201" s="203"/>
      <c r="H201" s="203"/>
      <c r="I201" s="203"/>
      <c r="J201" s="115" t="s">
        <v>291</v>
      </c>
      <c r="K201" s="116">
        <v>11.644</v>
      </c>
      <c r="L201" s="204">
        <v>0</v>
      </c>
      <c r="M201" s="203"/>
      <c r="N201" s="204">
        <f>ROUND($L$201*$K$201,2)</f>
        <v>0</v>
      </c>
      <c r="O201" s="203"/>
      <c r="P201" s="203"/>
      <c r="Q201" s="203"/>
      <c r="R201" s="20"/>
      <c r="T201" s="117"/>
      <c r="U201" s="26" t="s">
        <v>43</v>
      </c>
      <c r="V201" s="118">
        <v>0</v>
      </c>
      <c r="W201" s="118">
        <f>$V$201*$K$201</f>
        <v>0</v>
      </c>
      <c r="X201" s="118">
        <v>0</v>
      </c>
      <c r="Y201" s="118">
        <f>$X$201*$K$201</f>
        <v>0</v>
      </c>
      <c r="Z201" s="118">
        <v>0</v>
      </c>
      <c r="AA201" s="119">
        <f>$Z$201*$K$201</f>
        <v>0</v>
      </c>
      <c r="AR201" s="6" t="s">
        <v>128</v>
      </c>
      <c r="AT201" s="6" t="s">
        <v>130</v>
      </c>
      <c r="AU201" s="6" t="s">
        <v>97</v>
      </c>
      <c r="AY201" s="6" t="s">
        <v>129</v>
      </c>
      <c r="BE201" s="120">
        <f>IF($U$201="základní",$N$201,0)</f>
        <v>0</v>
      </c>
      <c r="BF201" s="120">
        <f>IF($U$201="snížená",$N$201,0)</f>
        <v>0</v>
      </c>
      <c r="BG201" s="120">
        <f>IF($U$201="zákl. přenesená",$N$201,0)</f>
        <v>0</v>
      </c>
      <c r="BH201" s="120">
        <f>IF($U$201="sníž. přenesená",$N$201,0)</f>
        <v>0</v>
      </c>
      <c r="BI201" s="120">
        <f>IF($U$201="nulová",$N$201,0)</f>
        <v>0</v>
      </c>
      <c r="BJ201" s="6" t="s">
        <v>19</v>
      </c>
      <c r="BK201" s="120">
        <f>ROUND($L$201*$K$201,2)</f>
        <v>0</v>
      </c>
      <c r="BL201" s="6" t="s">
        <v>128</v>
      </c>
      <c r="BM201" s="6" t="s">
        <v>527</v>
      </c>
    </row>
    <row r="202" spans="2:65" s="6" customFormat="1" ht="27" customHeight="1" x14ac:dyDescent="0.3">
      <c r="B202" s="19"/>
      <c r="C202" s="113" t="s">
        <v>385</v>
      </c>
      <c r="D202" s="113" t="s">
        <v>130</v>
      </c>
      <c r="E202" s="114" t="s">
        <v>435</v>
      </c>
      <c r="F202" s="202" t="s">
        <v>436</v>
      </c>
      <c r="G202" s="203"/>
      <c r="H202" s="203"/>
      <c r="I202" s="203"/>
      <c r="J202" s="115" t="s">
        <v>291</v>
      </c>
      <c r="K202" s="116">
        <v>7.3259999999999996</v>
      </c>
      <c r="L202" s="204">
        <v>0</v>
      </c>
      <c r="M202" s="203"/>
      <c r="N202" s="204">
        <f>ROUND($L$202*$K$202,2)</f>
        <v>0</v>
      </c>
      <c r="O202" s="203"/>
      <c r="P202" s="203"/>
      <c r="Q202" s="203"/>
      <c r="R202" s="20"/>
      <c r="T202" s="117"/>
      <c r="U202" s="26" t="s">
        <v>43</v>
      </c>
      <c r="V202" s="118">
        <v>0</v>
      </c>
      <c r="W202" s="118">
        <f>$V$202*$K$202</f>
        <v>0</v>
      </c>
      <c r="X202" s="118">
        <v>0</v>
      </c>
      <c r="Y202" s="118">
        <f>$X$202*$K$202</f>
        <v>0</v>
      </c>
      <c r="Z202" s="118">
        <v>0</v>
      </c>
      <c r="AA202" s="119">
        <f>$Z$202*$K$202</f>
        <v>0</v>
      </c>
      <c r="AR202" s="6" t="s">
        <v>128</v>
      </c>
      <c r="AT202" s="6" t="s">
        <v>130</v>
      </c>
      <c r="AU202" s="6" t="s">
        <v>97</v>
      </c>
      <c r="AY202" s="6" t="s">
        <v>129</v>
      </c>
      <c r="BE202" s="120">
        <f>IF($U$202="základní",$N$202,0)</f>
        <v>0</v>
      </c>
      <c r="BF202" s="120">
        <f>IF($U$202="snížená",$N$202,0)</f>
        <v>0</v>
      </c>
      <c r="BG202" s="120">
        <f>IF($U$202="zákl. přenesená",$N$202,0)</f>
        <v>0</v>
      </c>
      <c r="BH202" s="120">
        <f>IF($U$202="sníž. přenesená",$N$202,0)</f>
        <v>0</v>
      </c>
      <c r="BI202" s="120">
        <f>IF($U$202="nulová",$N$202,0)</f>
        <v>0</v>
      </c>
      <c r="BJ202" s="6" t="s">
        <v>19</v>
      </c>
      <c r="BK202" s="120">
        <f>ROUND($L$202*$K$202,2)</f>
        <v>0</v>
      </c>
      <c r="BL202" s="6" t="s">
        <v>128</v>
      </c>
      <c r="BM202" s="6" t="s">
        <v>528</v>
      </c>
    </row>
    <row r="203" spans="2:65" s="6" customFormat="1" ht="27" customHeight="1" x14ac:dyDescent="0.3">
      <c r="B203" s="19"/>
      <c r="C203" s="113" t="s">
        <v>390</v>
      </c>
      <c r="D203" s="113" t="s">
        <v>130</v>
      </c>
      <c r="E203" s="114" t="s">
        <v>439</v>
      </c>
      <c r="F203" s="202" t="s">
        <v>440</v>
      </c>
      <c r="G203" s="203"/>
      <c r="H203" s="203"/>
      <c r="I203" s="203"/>
      <c r="J203" s="115" t="s">
        <v>291</v>
      </c>
      <c r="K203" s="116">
        <v>24.323</v>
      </c>
      <c r="L203" s="204">
        <v>0</v>
      </c>
      <c r="M203" s="203"/>
      <c r="N203" s="204">
        <f>ROUND($L$203*$K$203,2)</f>
        <v>0</v>
      </c>
      <c r="O203" s="203"/>
      <c r="P203" s="203"/>
      <c r="Q203" s="203"/>
      <c r="R203" s="20"/>
      <c r="T203" s="117"/>
      <c r="U203" s="26" t="s">
        <v>43</v>
      </c>
      <c r="V203" s="118">
        <v>0</v>
      </c>
      <c r="W203" s="118">
        <f>$V$203*$K$203</f>
        <v>0</v>
      </c>
      <c r="X203" s="118">
        <v>0</v>
      </c>
      <c r="Y203" s="118">
        <f>$X$203*$K$203</f>
        <v>0</v>
      </c>
      <c r="Z203" s="118">
        <v>0</v>
      </c>
      <c r="AA203" s="119">
        <f>$Z$203*$K$203</f>
        <v>0</v>
      </c>
      <c r="AR203" s="6" t="s">
        <v>128</v>
      </c>
      <c r="AT203" s="6" t="s">
        <v>130</v>
      </c>
      <c r="AU203" s="6" t="s">
        <v>97</v>
      </c>
      <c r="AY203" s="6" t="s">
        <v>129</v>
      </c>
      <c r="BE203" s="120">
        <f>IF($U$203="základní",$N$203,0)</f>
        <v>0</v>
      </c>
      <c r="BF203" s="120">
        <f>IF($U$203="snížená",$N$203,0)</f>
        <v>0</v>
      </c>
      <c r="BG203" s="120">
        <f>IF($U$203="zákl. přenesená",$N$203,0)</f>
        <v>0</v>
      </c>
      <c r="BH203" s="120">
        <f>IF($U$203="sníž. přenesená",$N$203,0)</f>
        <v>0</v>
      </c>
      <c r="BI203" s="120">
        <f>IF($U$203="nulová",$N$203,0)</f>
        <v>0</v>
      </c>
      <c r="BJ203" s="6" t="s">
        <v>19</v>
      </c>
      <c r="BK203" s="120">
        <f>ROUND($L$203*$K$203,2)</f>
        <v>0</v>
      </c>
      <c r="BL203" s="6" t="s">
        <v>128</v>
      </c>
      <c r="BM203" s="6" t="s">
        <v>529</v>
      </c>
    </row>
    <row r="204" spans="2:65" s="6" customFormat="1" ht="39" customHeight="1" x14ac:dyDescent="0.3">
      <c r="B204" s="19"/>
      <c r="C204" s="113" t="s">
        <v>394</v>
      </c>
      <c r="D204" s="113" t="s">
        <v>130</v>
      </c>
      <c r="E204" s="114" t="s">
        <v>443</v>
      </c>
      <c r="F204" s="202" t="s">
        <v>444</v>
      </c>
      <c r="G204" s="203"/>
      <c r="H204" s="203"/>
      <c r="I204" s="203"/>
      <c r="J204" s="115" t="s">
        <v>291</v>
      </c>
      <c r="K204" s="116">
        <v>74.596000000000004</v>
      </c>
      <c r="L204" s="204">
        <v>0</v>
      </c>
      <c r="M204" s="203"/>
      <c r="N204" s="204">
        <f>ROUND($L$204*$K$204,2)</f>
        <v>0</v>
      </c>
      <c r="O204" s="203"/>
      <c r="P204" s="203"/>
      <c r="Q204" s="203"/>
      <c r="R204" s="20"/>
      <c r="T204" s="117"/>
      <c r="U204" s="26" t="s">
        <v>43</v>
      </c>
      <c r="V204" s="118">
        <v>6.6000000000000003E-2</v>
      </c>
      <c r="W204" s="118">
        <f>$V$204*$K$204</f>
        <v>4.9233360000000008</v>
      </c>
      <c r="X204" s="118">
        <v>0</v>
      </c>
      <c r="Y204" s="118">
        <f>$X$204*$K$204</f>
        <v>0</v>
      </c>
      <c r="Z204" s="118">
        <v>0</v>
      </c>
      <c r="AA204" s="119">
        <f>$Z$204*$K$204</f>
        <v>0</v>
      </c>
      <c r="AR204" s="6" t="s">
        <v>128</v>
      </c>
      <c r="AT204" s="6" t="s">
        <v>130</v>
      </c>
      <c r="AU204" s="6" t="s">
        <v>97</v>
      </c>
      <c r="AY204" s="6" t="s">
        <v>129</v>
      </c>
      <c r="BE204" s="120">
        <f>IF($U$204="základní",$N$204,0)</f>
        <v>0</v>
      </c>
      <c r="BF204" s="120">
        <f>IF($U$204="snížená",$N$204,0)</f>
        <v>0</v>
      </c>
      <c r="BG204" s="120">
        <f>IF($U$204="zákl. přenesená",$N$204,0)</f>
        <v>0</v>
      </c>
      <c r="BH204" s="120">
        <f>IF($U$204="sníž. přenesená",$N$204,0)</f>
        <v>0</v>
      </c>
      <c r="BI204" s="120">
        <f>IF($U$204="nulová",$N$204,0)</f>
        <v>0</v>
      </c>
      <c r="BJ204" s="6" t="s">
        <v>19</v>
      </c>
      <c r="BK204" s="120">
        <f>ROUND($L$204*$K$204,2)</f>
        <v>0</v>
      </c>
      <c r="BL204" s="6" t="s">
        <v>128</v>
      </c>
      <c r="BM204" s="6" t="s">
        <v>530</v>
      </c>
    </row>
    <row r="205" spans="2:65" s="6" customFormat="1" ht="27" customHeight="1" x14ac:dyDescent="0.3">
      <c r="B205" s="19"/>
      <c r="C205" s="113" t="s">
        <v>398</v>
      </c>
      <c r="D205" s="113" t="s">
        <v>130</v>
      </c>
      <c r="E205" s="114" t="s">
        <v>447</v>
      </c>
      <c r="F205" s="202" t="s">
        <v>448</v>
      </c>
      <c r="G205" s="203"/>
      <c r="H205" s="203"/>
      <c r="I205" s="203"/>
      <c r="J205" s="115" t="s">
        <v>291</v>
      </c>
      <c r="K205" s="116">
        <v>0.23899999999999999</v>
      </c>
      <c r="L205" s="204">
        <v>0</v>
      </c>
      <c r="M205" s="203"/>
      <c r="N205" s="204">
        <f>ROUND($L$205*$K$205,2)</f>
        <v>0</v>
      </c>
      <c r="O205" s="203"/>
      <c r="P205" s="203"/>
      <c r="Q205" s="203"/>
      <c r="R205" s="20"/>
      <c r="T205" s="117"/>
      <c r="U205" s="121" t="s">
        <v>43</v>
      </c>
      <c r="V205" s="122">
        <v>0</v>
      </c>
      <c r="W205" s="122">
        <f>$V$205*$K$205</f>
        <v>0</v>
      </c>
      <c r="X205" s="122">
        <v>0</v>
      </c>
      <c r="Y205" s="122">
        <f>$X$205*$K$205</f>
        <v>0</v>
      </c>
      <c r="Z205" s="122">
        <v>0</v>
      </c>
      <c r="AA205" s="123">
        <f>$Z$205*$K$205</f>
        <v>0</v>
      </c>
      <c r="AR205" s="6" t="s">
        <v>128</v>
      </c>
      <c r="AT205" s="6" t="s">
        <v>130</v>
      </c>
      <c r="AU205" s="6" t="s">
        <v>97</v>
      </c>
      <c r="AY205" s="6" t="s">
        <v>129</v>
      </c>
      <c r="BE205" s="120">
        <f>IF($U$205="základní",$N$205,0)</f>
        <v>0</v>
      </c>
      <c r="BF205" s="120">
        <f>IF($U$205="snížená",$N$205,0)</f>
        <v>0</v>
      </c>
      <c r="BG205" s="120">
        <f>IF($U$205="zákl. přenesená",$N$205,0)</f>
        <v>0</v>
      </c>
      <c r="BH205" s="120">
        <f>IF($U$205="sníž. přenesená",$N$205,0)</f>
        <v>0</v>
      </c>
      <c r="BI205" s="120">
        <f>IF($U$205="nulová",$N$205,0)</f>
        <v>0</v>
      </c>
      <c r="BJ205" s="6" t="s">
        <v>19</v>
      </c>
      <c r="BK205" s="120">
        <f>ROUND($L$205*$K$205,2)</f>
        <v>0</v>
      </c>
      <c r="BL205" s="6" t="s">
        <v>128</v>
      </c>
      <c r="BM205" s="6" t="s">
        <v>531</v>
      </c>
    </row>
    <row r="206" spans="2:65" s="6" customFormat="1" ht="7.5" customHeight="1" x14ac:dyDescent="0.3">
      <c r="B206" s="41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3"/>
    </row>
    <row r="224" s="2" customFormat="1" ht="14.25" customHeight="1" x14ac:dyDescent="0.3"/>
  </sheetData>
  <mergeCells count="239">
    <mergeCell ref="S2:AC2"/>
    <mergeCell ref="N117:Q117"/>
    <mergeCell ref="N118:Q118"/>
    <mergeCell ref="N119:Q119"/>
    <mergeCell ref="N168:Q168"/>
    <mergeCell ref="F167:I167"/>
    <mergeCell ref="F164:I164"/>
    <mergeCell ref="F165:I165"/>
    <mergeCell ref="F166:I166"/>
    <mergeCell ref="L166:M166"/>
    <mergeCell ref="N166:Q166"/>
    <mergeCell ref="F161:I161"/>
    <mergeCell ref="F162:I162"/>
    <mergeCell ref="L162:M162"/>
    <mergeCell ref="N162:Q162"/>
    <mergeCell ref="F163:I163"/>
    <mergeCell ref="F151:I151"/>
    <mergeCell ref="F152:I152"/>
    <mergeCell ref="L152:M152"/>
    <mergeCell ref="N152:Q152"/>
    <mergeCell ref="F153:I153"/>
    <mergeCell ref="L153:M153"/>
    <mergeCell ref="N153:Q153"/>
    <mergeCell ref="F154:I154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H1:K1"/>
    <mergeCell ref="N202:Q202"/>
    <mergeCell ref="F203:I203"/>
    <mergeCell ref="L203:M203"/>
    <mergeCell ref="N203:Q203"/>
    <mergeCell ref="F199:I199"/>
    <mergeCell ref="F200:I200"/>
    <mergeCell ref="L200:M200"/>
    <mergeCell ref="N200:Q200"/>
    <mergeCell ref="F201:I201"/>
    <mergeCell ref="L201:M201"/>
    <mergeCell ref="F193:I193"/>
    <mergeCell ref="F194:I194"/>
    <mergeCell ref="L194:M194"/>
    <mergeCell ref="N194:Q194"/>
    <mergeCell ref="N191:Q191"/>
    <mergeCell ref="N201:Q201"/>
    <mergeCell ref="F195:I195"/>
    <mergeCell ref="F197:I197"/>
    <mergeCell ref="L197:M197"/>
    <mergeCell ref="N197:Q197"/>
    <mergeCell ref="F198:I198"/>
    <mergeCell ref="L198:M198"/>
    <mergeCell ref="N198:Q198"/>
    <mergeCell ref="N196:Q196"/>
    <mergeCell ref="F188:I188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F182:I182"/>
    <mergeCell ref="F183:I183"/>
    <mergeCell ref="L183:M183"/>
    <mergeCell ref="N183:Q183"/>
    <mergeCell ref="F184:I184"/>
    <mergeCell ref="F186:I186"/>
    <mergeCell ref="L186:M186"/>
    <mergeCell ref="N186:Q186"/>
    <mergeCell ref="F187:I187"/>
    <mergeCell ref="L187:M187"/>
    <mergeCell ref="N187:Q187"/>
    <mergeCell ref="N185:Q185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70:I170"/>
    <mergeCell ref="F172:I172"/>
    <mergeCell ref="L172:M172"/>
    <mergeCell ref="N172:Q172"/>
    <mergeCell ref="F173:I173"/>
    <mergeCell ref="F175:I175"/>
    <mergeCell ref="L175:M175"/>
    <mergeCell ref="N175:Q175"/>
    <mergeCell ref="F176:I176"/>
    <mergeCell ref="N171:Q171"/>
    <mergeCell ref="N174:Q174"/>
    <mergeCell ref="F169:I169"/>
    <mergeCell ref="L169:M169"/>
    <mergeCell ref="N169:Q169"/>
    <mergeCell ref="F156:I156"/>
    <mergeCell ref="L156:M156"/>
    <mergeCell ref="N156:Q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55:I155"/>
    <mergeCell ref="L155:M155"/>
    <mergeCell ref="N155:Q15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L145:M145"/>
    <mergeCell ref="N145:Q14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30:I130"/>
    <mergeCell ref="F131:I131"/>
    <mergeCell ref="L131:M131"/>
    <mergeCell ref="N131:Q131"/>
    <mergeCell ref="F132:I132"/>
    <mergeCell ref="F133:I133"/>
    <mergeCell ref="F134:I134"/>
    <mergeCell ref="F135:I135"/>
    <mergeCell ref="L135:M135"/>
    <mergeCell ref="N135:Q135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L129:M129"/>
    <mergeCell ref="N129:Q129"/>
    <mergeCell ref="F120:I120"/>
    <mergeCell ref="L120:M120"/>
    <mergeCell ref="N120:Q120"/>
    <mergeCell ref="F121:I121"/>
    <mergeCell ref="F122:I122"/>
    <mergeCell ref="L122:M122"/>
    <mergeCell ref="N122:Q122"/>
    <mergeCell ref="F123:I123"/>
    <mergeCell ref="F124:I124"/>
    <mergeCell ref="L124:M124"/>
    <mergeCell ref="N124:Q124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5:P1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6" tooltip="Rozpočet" display="3) Rozpočet"/>
    <hyperlink ref="S1:T1" location="'Rekapitulace stavby'!C2" tooltip="Rekapitulace stavby" display="Rekapitulace stavby"/>
  </hyperlinks>
  <pageMargins left="0.59027779102325439" right="0.59027779102325439" top="0.52083337306976318" bottom="0.48611113429069519" header="0" footer="0"/>
  <pageSetup paperSize="9" scale="95" fitToHeight="100" orientation="portrait" blackAndWhite="1" horizontalDpi="4294967293" verticalDpi="0" r:id="rId1"/>
  <headerFooter alignWithMargins="0"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001 - Vedlejší a ostatní ...</vt:lpstr>
      <vt:lpstr>K01 - Stoka B</vt:lpstr>
      <vt:lpstr>K01a - Stoka B - přípojky</vt:lpstr>
      <vt:lpstr>'001 - Vedlejší a ostatní ...'!Názvy_tisku</vt:lpstr>
      <vt:lpstr>'K01 - Stoka B'!Názvy_tisku</vt:lpstr>
      <vt:lpstr>'K01a - Stoka B - přípojky'!Názvy_tisku</vt:lpstr>
      <vt:lpstr>'Rekapitulace stavby'!Názvy_tisku</vt:lpstr>
      <vt:lpstr>'001 - Vedlejší a ostatní ...'!Oblast_tisku</vt:lpstr>
      <vt:lpstr>'K01 - Stoka B'!Oblast_tisku</vt:lpstr>
      <vt:lpstr>'K01a - Stoka B - přípojky'!Oblast_tisku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Piskačková</dc:creator>
  <cp:lastModifiedBy>Lucie Wesková</cp:lastModifiedBy>
  <dcterms:created xsi:type="dcterms:W3CDTF">2016-08-07T20:35:03Z</dcterms:created>
  <dcterms:modified xsi:type="dcterms:W3CDTF">2017-06-22T17:51:36Z</dcterms:modified>
</cp:coreProperties>
</file>