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Rekapitulace stavby" sheetId="1" r:id="rId1"/>
    <sheet name="001 - Vedlejší a ostatní ..." sheetId="2" r:id="rId2"/>
    <sheet name="K02 - Stoka B1" sheetId="3" r:id="rId3"/>
    <sheet name="K02a - Stoka B1 - přípojky" sheetId="4" r:id="rId4"/>
  </sheets>
  <definedNames>
    <definedName name="_xlnm.Print_Titles" localSheetId="1">'001 - Vedlejší a ostatní ...'!$112:$112</definedName>
    <definedName name="_xlnm.Print_Titles" localSheetId="2">'K02 - Stoka B1'!$115:$115</definedName>
    <definedName name="_xlnm.Print_Titles" localSheetId="3">'K02a - Stoka B1 - přípojky'!$116:$116</definedName>
    <definedName name="_xlnm.Print_Titles" localSheetId="0">'Rekapitulace stavby'!$85:$85</definedName>
    <definedName name="_xlnm.Print_Area" localSheetId="1">('001 - Vedlejší a ostatní ...'!$C$4:$Q$70,'001 - Vedlejší a ostatní ...'!$C$76:$Q$96,'001 - Vedlejší a ostatní ...'!$C$102:$Q$126)</definedName>
    <definedName name="_xlnm.Print_Area" localSheetId="2">('K02 - Stoka B1'!$C$4:$Q$70,'K02 - Stoka B1'!$C$76:$Q$99,'K02 - Stoka B1'!$C$105:$Q$261)</definedName>
    <definedName name="_xlnm.Print_Area" localSheetId="3">('K02a - Stoka B1 - přípojky'!$C$4:$Q$70,'K02a - Stoka B1 - přípojky'!$C$76:$Q$100,'K02a - Stoka B1 - přípojky'!$C$106:$Q$220)</definedName>
    <definedName name="_xlnm.Print_Area" localSheetId="0">('Rekapitulace stavby'!$C$4:$AP$70,'Rekapitulace stavby'!$C$76:$AP$94)</definedName>
  </definedNames>
  <calcPr fullCalcOnLoad="1"/>
</workbook>
</file>

<file path=xl/sharedStrings.xml><?xml version="1.0" encoding="utf-8"?>
<sst xmlns="http://schemas.openxmlformats.org/spreadsheetml/2006/main" count="3109" uniqueCount="644">
  <si>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</si>
  <si>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</si>
  <si>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</si>
  <si>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</si>
  <si>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</si>
  <si>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</si>
  <si>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</si>
  <si>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</si>
  <si>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</si>
  <si>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</si>
  <si>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</si>
  <si>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</si>
  <si>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</si>
  <si>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</si>
  <si>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</si>
  <si>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000</t>
  </si>
  <si>
    <t>Stavba:</t>
  </si>
  <si>
    <t>Hřebeč-Netřeby dostavba kanalizace, tlakové</t>
  </si>
  <si>
    <t>0,1</t>
  </si>
  <si>
    <t>JKSO:</t>
  </si>
  <si>
    <t>CC-CZ:</t>
  </si>
  <si>
    <t>1</t>
  </si>
  <si>
    <t>Místo:</t>
  </si>
  <si>
    <t>Hřebeč</t>
  </si>
  <si>
    <t>Datum:</t>
  </si>
  <si>
    <t>10</t>
  </si>
  <si>
    <t>100</t>
  </si>
  <si>
    <t>Objednavatel:</t>
  </si>
  <si>
    <t>IČ:</t>
  </si>
  <si>
    <t>Obec Hřebeč</t>
  </si>
  <si>
    <t>DIČ:</t>
  </si>
  <si>
    <t>Zhotovitel:</t>
  </si>
  <si>
    <t xml:space="preserve"> </t>
  </si>
  <si>
    <t>Projektant:</t>
  </si>
  <si>
    <t>26760312</t>
  </si>
  <si>
    <t>D plus, projektová a inženýrská a.s.</t>
  </si>
  <si>
    <t>CZ26760312</t>
  </si>
  <si>
    <t>True</t>
  </si>
  <si>
    <t>Zpracovatel:</t>
  </si>
  <si>
    <t>Ing.Natálie Veselá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</si>
  <si>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</si>
  <si>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</si>
  <si>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</si>
  <si>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</si>
  <si>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</si>
  <si>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</si>
  <si>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</si>
  <si>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</si>
  <si>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</si>
  <si>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</si>
  <si>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</si>
  <si>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</si>
  <si>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</si>
  <si>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</si>
  <si>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</si>
  <si>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</si>
  <si>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</si>
  <si>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</si>
  <si>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</si>
  <si>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</si>
  <si>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</si>
  <si>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</si>
  <si>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</si>
  <si>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</si>
  <si>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</si>
  <si>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</si>
  <si>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</si>
  <si>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</si>
  <si>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</si>
  <si>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</si>
  <si>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</si>
  <si>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</si>
  <si>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</si>
  <si>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</si>
  <si>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</si>
  <si>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</si>
  <si>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</si>
  <si>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</si>
  <si>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</si>
  <si>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</si>
  <si>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</si>
  <si>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</si>
  <si>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</si>
  <si>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{391E3A7F-EE18-42B4-BD76-04B794F5CB3E}</t>
  </si>
  <si>
    <t>{00000000-0000-0000-0000-000000000000}</t>
  </si>
  <si>
    <t>/</t>
  </si>
  <si>
    <t>001</t>
  </si>
  <si>
    <t>Vedlejší a ostatní náklady</t>
  </si>
  <si>
    <t>{A38F63D1-F516-4A6D-85AB-9066745D88EC}</t>
  </si>
  <si>
    <t>K02</t>
  </si>
  <si>
    <t>Stoka B1</t>
  </si>
  <si>
    <t>{6C44A29B-4F36-46E6-9A60-E9280B58C890}</t>
  </si>
  <si>
    <t>K02a</t>
  </si>
  <si>
    <t>Stoka B1 - přípojky</t>
  </si>
  <si>
    <t>{E602DAD5-54D8-43B3-8632-89D34E99450E}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</si>
  <si>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</si>
  <si>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</si>
  <si>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</si>
  <si>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</si>
  <si>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</si>
  <si>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</si>
  <si>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</si>
  <si>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</si>
  <si>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</si>
  <si>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</si>
  <si>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</si>
  <si>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</si>
  <si>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Vedlejší a ostatní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</si>
  <si>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</si>
  <si>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</si>
  <si>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</si>
  <si>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</si>
  <si>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</si>
  <si>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</si>
  <si>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</si>
  <si>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  Vedlejší a ostatní náklady</t>
  </si>
  <si>
    <t xml:space="preserve">    0 -   Vedlejší a ostatní náklady</t>
  </si>
  <si>
    <t xml:space="preserve">    OST - Ostatní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</si>
  <si>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</si>
  <si>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</si>
  <si>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</si>
  <si>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</si>
  <si>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</si>
  <si>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</si>
  <si>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</si>
  <si>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</si>
  <si>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</si>
  <si>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</si>
  <si>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</si>
  <si>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</si>
  <si>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</si>
  <si>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</si>
  <si>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</si>
  <si>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</si>
  <si>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</si>
  <si>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</si>
  <si>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</si>
  <si>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</si>
  <si>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010001000</t>
  </si>
  <si>
    <t>Vytýčení a zaměření stavby, vytýčení sítí</t>
  </si>
  <si>
    <t>Kč</t>
  </si>
  <si>
    <t>1024</t>
  </si>
  <si>
    <t>362604656</t>
  </si>
  <si>
    <t>030001000</t>
  </si>
  <si>
    <t>Zařízení staveniště</t>
  </si>
  <si>
    <t>-212381584</t>
  </si>
  <si>
    <t>3</t>
  </si>
  <si>
    <t>034503000</t>
  </si>
  <si>
    <t>Informační tabule na staveništi</t>
  </si>
  <si>
    <t>-1859867525</t>
  </si>
  <si>
    <t>045002000</t>
  </si>
  <si>
    <t>Kompletační a koordinační činnost</t>
  </si>
  <si>
    <t>725120229</t>
  </si>
  <si>
    <t>5</t>
  </si>
  <si>
    <t>013254001</t>
  </si>
  <si>
    <t>Vypracování dokumentace skutečného provedení díla tj. zřetelné vyznačení všech změn do projektové dokumentace stavby, ke kterým dojde v průběhu realizace díla ve 2 vyhotoveních.</t>
  </si>
  <si>
    <t>kpl</t>
  </si>
  <si>
    <t>262144</t>
  </si>
  <si>
    <t>239216023</t>
  </si>
  <si>
    <t>Poznámka k položce:, -zřetelné vyznačení všech změn do projektové dokumentace stavby, ke kterým dojde v průběhu realizace díla v digitální podobě vč.geodetic. zaměření</t>
  </si>
  <si>
    <t>P</t>
  </si>
  <si>
    <t>6</t>
  </si>
  <si>
    <t>043134000</t>
  </si>
  <si>
    <t>Zkoušky zatěžkávací - předepsané zkoušky hutnění</t>
  </si>
  <si>
    <t>kus</t>
  </si>
  <si>
    <t>-1051525097</t>
  </si>
  <si>
    <t>Poznámka k položce: místa určí objednatel</t>
  </si>
  <si>
    <t>7</t>
  </si>
  <si>
    <t>049103000</t>
  </si>
  <si>
    <t>Náklady vzniklé v souvislosti s realizací stavby - DIO</t>
  </si>
  <si>
    <t>1643601303</t>
  </si>
  <si>
    <t>SD</t>
  </si>
  <si>
    <t>55,615</t>
  </si>
  <si>
    <t>skl</t>
  </si>
  <si>
    <t>82,856</t>
  </si>
  <si>
    <t>zz</t>
  </si>
  <si>
    <t>3,271</t>
  </si>
  <si>
    <t>K02 - Stoka B1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</si>
  <si>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</si>
  <si>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</si>
  <si>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</si>
  <si>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</si>
  <si>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 Trubní vedení</t>
  </si>
  <si>
    <t xml:space="preserve">    9 - Ostatní konstrukce a práce-bourání</t>
  </si>
  <si>
    <t xml:space="preserve">    99 - Přesun hmot</t>
  </si>
  <si>
    <t>113107222</t>
  </si>
  <si>
    <t>Odstranění podkladu pl přes 200 m2 z kameniva drceného tl 200 mm</t>
  </si>
  <si>
    <t>m2</t>
  </si>
  <si>
    <t>-437147240</t>
  </si>
  <si>
    <t>"stoka B1:" 2*(42,0+4,0)*0,9</t>
  </si>
  <si>
    <t>VV</t>
  </si>
  <si>
    <t>113107231</t>
  </si>
  <si>
    <t>Odstranění podkladu pl přes 200 m2 z betonu prostého tl 150 mm</t>
  </si>
  <si>
    <t>1150561799</t>
  </si>
  <si>
    <t>"stoka B1:" (42,0+4,0)*0,9</t>
  </si>
  <si>
    <t>113107241</t>
  </si>
  <si>
    <t>Odstranění podkladu pl přes 200 m2 živičných tl 50 mm</t>
  </si>
  <si>
    <t>-1010845134</t>
  </si>
  <si>
    <t>"stoka B1:" (42,0+4,0)*(0,2+0,9+0,2)</t>
  </si>
  <si>
    <t>115101201</t>
  </si>
  <si>
    <t>Čerpání vody na dopravní výšku do 10 m průměrný přítok do 500 l/min</t>
  </si>
  <si>
    <t>hod</t>
  </si>
  <si>
    <t>-1562578864</t>
  </si>
  <si>
    <t>"čerpání  8,5 hodin denně"2*8,5</t>
  </si>
  <si>
    <t>115101301</t>
  </si>
  <si>
    <t>Pohotovost čerpací soupravy pro dopravní výšku do 10 m přítok do 500 l/min</t>
  </si>
  <si>
    <t>den</t>
  </si>
  <si>
    <t>-977113696</t>
  </si>
  <si>
    <t>121101101</t>
  </si>
  <si>
    <t>Sejmutí ornice s vodorovným přemístěním do 250m</t>
  </si>
  <si>
    <t>m3</t>
  </si>
  <si>
    <t>1660426198</t>
  </si>
  <si>
    <t>"zatrav.plocha v pruhu á 2,0 m:"2,0*2,0*0,15</t>
  </si>
  <si>
    <t>130001101</t>
  </si>
  <si>
    <t>Ztížení vykopávky příplatek za blízkost podzem.vedení nebo výbušnin pro lib.tř.hor.</t>
  </si>
  <si>
    <t>-574696510</t>
  </si>
  <si>
    <t>"z 40%:" 0,4*86,127</t>
  </si>
  <si>
    <t>8</t>
  </si>
  <si>
    <t>132201202</t>
  </si>
  <si>
    <t>Hloubení rýh š do 2000 mm v hornině tř. 3 objemu do 1000 m3</t>
  </si>
  <si>
    <t>892621767</t>
  </si>
  <si>
    <t>"prům.hl.stoky B1:2,48"</t>
  </si>
  <si>
    <t>"nezpev.cesta - trava:" 2,0*0,9*(2,48-0,15)</t>
  </si>
  <si>
    <t>"míst.kom.asfalt:"(42,0+4,0)*0,9*(2,48-(0,05+0,15+0,2+0,2))</t>
  </si>
  <si>
    <t>Mezisoučet</t>
  </si>
  <si>
    <t>"rozšíření na šachty á 5%:" 0,05*82,026</t>
  </si>
  <si>
    <t>Součet</t>
  </si>
  <si>
    <t>"zemina 3 z 85%:" 0,85*86,127</t>
  </si>
  <si>
    <t>9</t>
  </si>
  <si>
    <t>132201209</t>
  </si>
  <si>
    <t>Příplatek za lepivost k hloubení rýh š do 2000 mm v hornině tř. 3</t>
  </si>
  <si>
    <t>-1992513435</t>
  </si>
  <si>
    <t>132401201</t>
  </si>
  <si>
    <t>Hloubení rýh š do 2000 mm v hornině tř. 5</t>
  </si>
  <si>
    <t>-491355886</t>
  </si>
  <si>
    <t>"zemina 5 z 5%:" 0,05*86,127</t>
  </si>
  <si>
    <t>11</t>
  </si>
  <si>
    <t>132501201</t>
  </si>
  <si>
    <t>Hloubení rýh š do 2000 mm v hornině tř. 6</t>
  </si>
  <si>
    <t>1829481274</t>
  </si>
  <si>
    <t>"zemina 6 z 5%:" 0,05*86,127</t>
  </si>
  <si>
    <t>12</t>
  </si>
  <si>
    <t>138401201</t>
  </si>
  <si>
    <t>Dolamování hloubených vykopávek rýh ve vrstvě tl do 500 mm v hornině tř. 5</t>
  </si>
  <si>
    <t>-1210665096</t>
  </si>
  <si>
    <t>13</t>
  </si>
  <si>
    <t>151101102</t>
  </si>
  <si>
    <t>Zřízení příložného pažení a rozepření stěn rýh hl do 4 m</t>
  </si>
  <si>
    <t>-1710152771</t>
  </si>
  <si>
    <t>(44+4)*2,5*2</t>
  </si>
  <si>
    <t>14</t>
  </si>
  <si>
    <t>151101112</t>
  </si>
  <si>
    <t>Odstranění příložného pažení a rozepření stěn rýh hl do 4 m</t>
  </si>
  <si>
    <t>435416461</t>
  </si>
  <si>
    <t>161101101</t>
  </si>
  <si>
    <t>Svislé přemístění výkopku z horniny tř. 1 až 4 hl výkopu do 2,5 m</t>
  </si>
  <si>
    <t>-1923611769</t>
  </si>
  <si>
    <t>16</t>
  </si>
  <si>
    <t>162401102</t>
  </si>
  <si>
    <t>Vodorovné přemístění do 2000 m výkopku/sypaniny z horniny tř. 1 až 4</t>
  </si>
  <si>
    <t>1863061640</t>
  </si>
  <si>
    <t>"všechen výkopek na mezideponii:" 86,127</t>
  </si>
  <si>
    <t>17</t>
  </si>
  <si>
    <t>162701105</t>
  </si>
  <si>
    <t>Vodorovné přemístění do 10000 m výkopku z horniny tř. 1 až 4</t>
  </si>
  <si>
    <t>-1289640061</t>
  </si>
  <si>
    <t>"předpoklad 100%výměny "86,127-zz</t>
  </si>
  <si>
    <t>18</t>
  </si>
  <si>
    <t>162701109</t>
  </si>
  <si>
    <t>Příplatek k vodorovnému přemístění výkopku z horniny tř. 1 až 4 ZKD 1000 m přes 10000 m</t>
  </si>
  <si>
    <t>-1931459255</t>
  </si>
  <si>
    <t>5*skl</t>
  </si>
  <si>
    <t>19</t>
  </si>
  <si>
    <t>167101102</t>
  </si>
  <si>
    <t>Nakládání výkopku z hornin tř. 1 až 4 přes 100 m3</t>
  </si>
  <si>
    <t>-1538096411</t>
  </si>
  <si>
    <t>0,85*skl</t>
  </si>
  <si>
    <t>20</t>
  </si>
  <si>
    <t>167101152</t>
  </si>
  <si>
    <t>Nakládání výkopku z hornin tř. 5 až 7 přes 100 m3</t>
  </si>
  <si>
    <t>760683116</t>
  </si>
  <si>
    <t>0,15*skl</t>
  </si>
  <si>
    <t>171201201</t>
  </si>
  <si>
    <t>Uložení sypaniny na skládky</t>
  </si>
  <si>
    <t>951365892</t>
  </si>
  <si>
    <t>22</t>
  </si>
  <si>
    <t>171201211</t>
  </si>
  <si>
    <t>Poplatek za uložení odpadu ze sypaniny na skládce (skládkovné)</t>
  </si>
  <si>
    <t>-1055347310</t>
  </si>
  <si>
    <t>23</t>
  </si>
  <si>
    <t>174101101</t>
  </si>
  <si>
    <t>Zásyp jam, šachet rýh nebo kolem objektů sypaninou se zhutněním</t>
  </si>
  <si>
    <t>282220968</t>
  </si>
  <si>
    <t>"zpětný zásyp vhodnou zeminou (předpoklad 100% výměna):"</t>
  </si>
  <si>
    <t>"míst.kom. DN300:" (4,0)*0,9*(2,48-(0,05+0,15+0,2+0,2+0,3+0,335+0,15))</t>
  </si>
  <si>
    <t>"míst.kom. DN63:" (42,0)*0,9*(2,48-(0,05+0,15+0,2+0,2+0,3+0,063+0,15))</t>
  </si>
  <si>
    <t>"zpětný zásyp vytěženou zeminou:"</t>
  </si>
  <si>
    <t>"nezpev.cesty-tráva DN63:" 2,0*0,9*(2,48-(0,15+0,3+0,063+0,15))</t>
  </si>
  <si>
    <t>24</t>
  </si>
  <si>
    <t>M</t>
  </si>
  <si>
    <t>583441710.R</t>
  </si>
  <si>
    <t>Zásyp vhodným materiálem/zeminou dle ČSN 72 1006</t>
  </si>
  <si>
    <t>t</t>
  </si>
  <si>
    <t>-1920329769</t>
  </si>
  <si>
    <t>SD*1,7</t>
  </si>
  <si>
    <t>25</t>
  </si>
  <si>
    <t>175101101</t>
  </si>
  <si>
    <t>Obsypání potrubí bez prohození sypaniny z hornin tř. 1 až 4 uloženým do 3 m od kraje výkopu</t>
  </si>
  <si>
    <t>201554248</t>
  </si>
  <si>
    <t>"míst.kom.:" 42,0*0,9*(0,063+0,3)+4,0*0,9*(0,335+0,3)</t>
  </si>
  <si>
    <t>"tráva:" 2,0*0,9*(0,063+0,3)</t>
  </si>
  <si>
    <t>"odpočet vytlač.zemina potrubím:" -3,14*(0,15*0,15)*4,0-3,14*(0,03*0,03)*44</t>
  </si>
  <si>
    <t>26</t>
  </si>
  <si>
    <t>583373020</t>
  </si>
  <si>
    <t>štěrkopísek frakce 0-8</t>
  </si>
  <si>
    <t>1143476335</t>
  </si>
  <si>
    <t>16,253*1,7</t>
  </si>
  <si>
    <t>27</t>
  </si>
  <si>
    <t>180402111</t>
  </si>
  <si>
    <t>Založení parkového trávníku výsevem v rovině a ve svahu do 1:5</t>
  </si>
  <si>
    <t>1282140835</t>
  </si>
  <si>
    <t>"zatrav.plocha v pruhu á 2,0 m:"2,0*2,0</t>
  </si>
  <si>
    <t>28</t>
  </si>
  <si>
    <t>005724700</t>
  </si>
  <si>
    <t>osivo směs travní krajinná - technická</t>
  </si>
  <si>
    <t>kg</t>
  </si>
  <si>
    <t>-2034437909</t>
  </si>
  <si>
    <t>29</t>
  </si>
  <si>
    <t>181301102</t>
  </si>
  <si>
    <t>Rozprostření ornice tl vrstvy do 150 mm pl do 500 m2 v rovině nebo ve svahu do 1:5</t>
  </si>
  <si>
    <t>-552873196</t>
  </si>
  <si>
    <t>30</t>
  </si>
  <si>
    <t>183403111</t>
  </si>
  <si>
    <t>Obdělání půdy nakopáním na hloubku do 0,1 m v rovině a svahu do 1:5</t>
  </si>
  <si>
    <t>402809078</t>
  </si>
  <si>
    <t>31</t>
  </si>
  <si>
    <t>185803111</t>
  </si>
  <si>
    <t>Ošetření trávníku shrabáním v rovině a svahu do 1:5</t>
  </si>
  <si>
    <t>581522978</t>
  </si>
  <si>
    <t>32</t>
  </si>
  <si>
    <t>451573111</t>
  </si>
  <si>
    <t>Lože pod potrubí otevřený výkop ze štěrkopísku</t>
  </si>
  <si>
    <t>537889828</t>
  </si>
  <si>
    <t>(44+4)*0,9*0,15</t>
  </si>
  <si>
    <t>33</t>
  </si>
  <si>
    <t>452311131</t>
  </si>
  <si>
    <t>Podkladní desky z betonu prostého tř. C 12/15 otevřený výkop</t>
  </si>
  <si>
    <t>966928111</t>
  </si>
  <si>
    <t>"pod šachty:"2*1,4*1,4*0,15</t>
  </si>
  <si>
    <t>34</t>
  </si>
  <si>
    <t>564261111</t>
  </si>
  <si>
    <t>Podklad nebo podsyp ze štěrkopísku ŠP tl 200 mm</t>
  </si>
  <si>
    <t>-544389156</t>
  </si>
  <si>
    <t>"míst.kom.:" (42,0+4,0)*0,9</t>
  </si>
  <si>
    <t>35</t>
  </si>
  <si>
    <t>564762111</t>
  </si>
  <si>
    <t>Podklad z vibrovaného štěrku VŠ tl 200 mm</t>
  </si>
  <si>
    <t>801133111</t>
  </si>
  <si>
    <t>"míst.kom.:" 46,0*0,9</t>
  </si>
  <si>
    <t>36</t>
  </si>
  <si>
    <t>567124111</t>
  </si>
  <si>
    <t>Podklad z podkladového betonu tř. PB I (C 20/25) tl 150 mm</t>
  </si>
  <si>
    <t>616740012</t>
  </si>
  <si>
    <t>"míst.kom.:"46,0*0,9</t>
  </si>
  <si>
    <t>37</t>
  </si>
  <si>
    <t>576146311</t>
  </si>
  <si>
    <t>Asfaltový koberec otevřený AKO 16 (AKOH) tl 50 mm š do 3 m z nemodifikovaného asfaltu</t>
  </si>
  <si>
    <t>1669835515</t>
  </si>
  <si>
    <t>"míst.kom.:"46,0*1,3</t>
  </si>
  <si>
    <t>38</t>
  </si>
  <si>
    <t>599141111</t>
  </si>
  <si>
    <t>Vyplnění spár mezi silničními dílci živičnou zálivkou</t>
  </si>
  <si>
    <t>m</t>
  </si>
  <si>
    <t>238048883</t>
  </si>
  <si>
    <t>"dle řezání:" 2*46</t>
  </si>
  <si>
    <t>39</t>
  </si>
  <si>
    <t>283141494</t>
  </si>
  <si>
    <t>Fólie výstr. pro tlak.kanalizaci š. 330 mm vč.položení</t>
  </si>
  <si>
    <t>-1084091674</t>
  </si>
  <si>
    <t>"řad B1-tlak.kan." 44</t>
  </si>
  <si>
    <t>40</t>
  </si>
  <si>
    <t>34141303</t>
  </si>
  <si>
    <t>Vodič silový pevné uložení CYKY 4,0 mm2 vč položení</t>
  </si>
  <si>
    <t>-2016666139</t>
  </si>
  <si>
    <t>41</t>
  </si>
  <si>
    <t>857242121</t>
  </si>
  <si>
    <t>Montáž litinových tvarovek jednoosých přírubových otevřený výkop DN 80</t>
  </si>
  <si>
    <t>-1270439641</t>
  </si>
  <si>
    <t>"dle kladeč.schéma:" 1+1+1</t>
  </si>
  <si>
    <t>42</t>
  </si>
  <si>
    <t>552514110.R</t>
  </si>
  <si>
    <t>PP trouba přírubová s ocelovou výztuhou  (BFL) D 63</t>
  </si>
  <si>
    <t>403036791</t>
  </si>
  <si>
    <t>43</t>
  </si>
  <si>
    <t>552413600.R</t>
  </si>
  <si>
    <t>koleno přírubové litinové DN 50 (N)</t>
  </si>
  <si>
    <t>1026542827</t>
  </si>
  <si>
    <t>44</t>
  </si>
  <si>
    <t>552414001.R</t>
  </si>
  <si>
    <t>Uzávěr bajonetový s nástavcem</t>
  </si>
  <si>
    <t>1406828383</t>
  </si>
  <si>
    <t>45</t>
  </si>
  <si>
    <t>871211121</t>
  </si>
  <si>
    <t>Montáž potrubí z trubek z tlakového polyetylénu otevřený výkop svařovaných vnější průměr 63 mm</t>
  </si>
  <si>
    <t>-755549790</t>
  </si>
  <si>
    <t>"dle stoky B1-tlak.část:" 44</t>
  </si>
  <si>
    <t>46</t>
  </si>
  <si>
    <t>286131130</t>
  </si>
  <si>
    <t>potrubí vodovodní PE100 PN16 SDR11 6 m, 100 m, 63 x 5,8 mm</t>
  </si>
  <si>
    <t>-685850914</t>
  </si>
  <si>
    <t>3% prořez</t>
  </si>
  <si>
    <t>44,0*1,03</t>
  </si>
  <si>
    <t>47</t>
  </si>
  <si>
    <t>871373121</t>
  </si>
  <si>
    <t>Mtž potr.PVC OV &lt;20% DN300</t>
  </si>
  <si>
    <t>-583762327</t>
  </si>
  <si>
    <t>"dle stoky B1-grav.část:" 4</t>
  </si>
  <si>
    <t>48</t>
  </si>
  <si>
    <t>286152120</t>
  </si>
  <si>
    <t>trubka kanalizační ULTRA RIB SN10 UR-2 DN 250 mm/ 2 m</t>
  </si>
  <si>
    <t>2016714074</t>
  </si>
  <si>
    <t>prořez 3%</t>
  </si>
  <si>
    <t>(4/2)*1,03</t>
  </si>
  <si>
    <t>49</t>
  </si>
  <si>
    <t>877211121</t>
  </si>
  <si>
    <t>Montáž elektrotvarovek na potrubí z trubek z tlakového PE otevřený výkop vnější průměr 63 mm</t>
  </si>
  <si>
    <t>1317358925</t>
  </si>
  <si>
    <t>"dle kladeč.schéma:" 1+1</t>
  </si>
  <si>
    <t>50</t>
  </si>
  <si>
    <t>286530200.R</t>
  </si>
  <si>
    <t>elektrospojka PE typ MB, d 63 mm</t>
  </si>
  <si>
    <t>-1014045018</t>
  </si>
  <si>
    <t>51</t>
  </si>
  <si>
    <t>286530201.R</t>
  </si>
  <si>
    <t>nákružek lemový tlakový PE (ozn.BE) DN 63</t>
  </si>
  <si>
    <t>1868287937</t>
  </si>
  <si>
    <t>52</t>
  </si>
  <si>
    <t>592241750R</t>
  </si>
  <si>
    <t>Šachta prefabrikovaná DN1000 stěna 120 mm, hloubka dna od 2,0-2,5 m bez poklopu, dodávka a montáž</t>
  </si>
  <si>
    <t>1831855466</t>
  </si>
  <si>
    <t>"šachty v sestavě bet.skruží, těsnění a stupadel dle výpisu šachet dle PD:" 2</t>
  </si>
  <si>
    <t>53</t>
  </si>
  <si>
    <t>891211221</t>
  </si>
  <si>
    <t>Montáž vodovodních šoupátek s ručním kolečkem v šachtách DN 50</t>
  </si>
  <si>
    <t>634345586</t>
  </si>
  <si>
    <t>"dle kladeč.schéma:" 1</t>
  </si>
  <si>
    <t>54</t>
  </si>
  <si>
    <t>422212100</t>
  </si>
  <si>
    <t>šoupě přírubové vovodovodní  EURO 20 typ 23 (F4) DN 50  PN10-16</t>
  </si>
  <si>
    <t>-337440630</t>
  </si>
  <si>
    <t>55</t>
  </si>
  <si>
    <t>422101000</t>
  </si>
  <si>
    <t>kolo ruční pro DN EURO 20 40-50, D = 150 mm</t>
  </si>
  <si>
    <t>-936163945</t>
  </si>
  <si>
    <t>56</t>
  </si>
  <si>
    <t>891249111</t>
  </si>
  <si>
    <t>Montáž navrtávacích pasů na potrubí z jakýchkoli trub DN 80</t>
  </si>
  <si>
    <t>1339594222</t>
  </si>
  <si>
    <t>"dle TZ:" 2</t>
  </si>
  <si>
    <t>57</t>
  </si>
  <si>
    <t>422735380</t>
  </si>
  <si>
    <t>navrtávací pasy HAKU se závitovým výstupem z tvárné litiny, pro vodovodní PE a PVC potrubí 63-46</t>
  </si>
  <si>
    <t>-490797559</t>
  </si>
  <si>
    <t>58</t>
  </si>
  <si>
    <t>892241111</t>
  </si>
  <si>
    <t>Tlaková zkouška vodou potrubí do 80</t>
  </si>
  <si>
    <t>-260248715</t>
  </si>
  <si>
    <t>59</t>
  </si>
  <si>
    <t>892381112</t>
  </si>
  <si>
    <t>Zkouška těsnosti kanalizačního potrubí DN 300</t>
  </si>
  <si>
    <t>-60330373</t>
  </si>
  <si>
    <t>60</t>
  </si>
  <si>
    <t>892381113</t>
  </si>
  <si>
    <t>Kamerová prohlídka potrubí</t>
  </si>
  <si>
    <t>-2081559037</t>
  </si>
  <si>
    <t>61</t>
  </si>
  <si>
    <t>899104111</t>
  </si>
  <si>
    <t>Osazení poklopů litinových nebo ocelových včetně rámů hmotnosti nad 150 kg</t>
  </si>
  <si>
    <t>1986758277</t>
  </si>
  <si>
    <t>62</t>
  </si>
  <si>
    <t>552410111R</t>
  </si>
  <si>
    <t>poklop litinový plný s rámem D400 DN 600 mm, bez odvětrání</t>
  </si>
  <si>
    <t>1645077514</t>
  </si>
  <si>
    <t>pokop BEGU B-1 D400 bez odvětrání, s rámem</t>
  </si>
  <si>
    <t>63</t>
  </si>
  <si>
    <t>919731121</t>
  </si>
  <si>
    <t>Zarovnání styčné plochy podkladu nebo krytu živičného tl do 50 mm</t>
  </si>
  <si>
    <t>-822261865</t>
  </si>
  <si>
    <t>"míst.kom.:" (42+4)*2</t>
  </si>
  <si>
    <t>64</t>
  </si>
  <si>
    <t>919735111</t>
  </si>
  <si>
    <t>Řezání stávajícího živičného krytu hl do 50 mm</t>
  </si>
  <si>
    <t>865223797</t>
  </si>
  <si>
    <t>"míst.kom.:" 46*2</t>
  </si>
  <si>
    <t>65</t>
  </si>
  <si>
    <t>997211511</t>
  </si>
  <si>
    <t>Vodorovná doprava suti po suchu na vzdálenost do 1 km</t>
  </si>
  <si>
    <t>704553465</t>
  </si>
  <si>
    <t>66</t>
  </si>
  <si>
    <t>997211519</t>
  </si>
  <si>
    <t>Příplatek ZKD 1 km u vodorovné dopravy suti</t>
  </si>
  <si>
    <t>1457765021</t>
  </si>
  <si>
    <t>15*34,633</t>
  </si>
  <si>
    <t>67</t>
  </si>
  <si>
    <t>997211611</t>
  </si>
  <si>
    <t>Nakládání suti na dopravní prostředky pro vodorovnou dopravu</t>
  </si>
  <si>
    <t>-1891916577</t>
  </si>
  <si>
    <t>68</t>
  </si>
  <si>
    <t>997221815</t>
  </si>
  <si>
    <t>Poplatek za uložení betonového odpadu na skládce (skládkovné)</t>
  </si>
  <si>
    <t>-1485725638</t>
  </si>
  <si>
    <t>69</t>
  </si>
  <si>
    <t>997221845</t>
  </si>
  <si>
    <t>Poplatek za uložení odpadu z asfaltových povrchů na skládce (skládkovné)</t>
  </si>
  <si>
    <t>1839425840</t>
  </si>
  <si>
    <t>70</t>
  </si>
  <si>
    <t>997221855</t>
  </si>
  <si>
    <t>Poplatek za uložení odpadu z kameniva na skládce (skládkovné)</t>
  </si>
  <si>
    <t>-1318055313</t>
  </si>
  <si>
    <t>71</t>
  </si>
  <si>
    <t>998225111</t>
  </si>
  <si>
    <t>Přesun hmot pro pozemní komunikace s krytem z kamene, monolitickým betonovým nebo živičným</t>
  </si>
  <si>
    <t>-2143705562</t>
  </si>
  <si>
    <t>72</t>
  </si>
  <si>
    <t>998276101</t>
  </si>
  <si>
    <t>Přesun hmot pro trubní vedení z trub z plastických hmot otevřený výkop</t>
  </si>
  <si>
    <t>-1385150603</t>
  </si>
  <si>
    <t>40,032</t>
  </si>
  <si>
    <t>K02a - Stoka B1 - přípojky</t>
  </si>
  <si>
    <t xml:space="preserve">    2 - Zakládání</t>
  </si>
  <si>
    <t>-795506925</t>
  </si>
  <si>
    <t>"stoka B1-přípojky:" 2*32,0*0,9</t>
  </si>
  <si>
    <t>-1001019478</t>
  </si>
  <si>
    <t>"stoka B1-přípojky:" 32,0*0,9</t>
  </si>
  <si>
    <t>-1976137033</t>
  </si>
  <si>
    <t>"stoka B1-přípojky:" 32,0*(0,2+0,9+0,2)</t>
  </si>
  <si>
    <t>-2015325126</t>
  </si>
  <si>
    <t>"čerpání  8,5 hodin denně"1*8,5</t>
  </si>
  <si>
    <t>-129284733</t>
  </si>
  <si>
    <t>-1527592400</t>
  </si>
  <si>
    <t>"z 40%:" 0,4*54,144</t>
  </si>
  <si>
    <t>-1107890553</t>
  </si>
  <si>
    <t>"míst.kom.asfalt:"32,0*0,9*(2,48-(0,05+0,15+0,2+0,2))</t>
  </si>
  <si>
    <t>"zemina 3 z 85%:" 0,85*54,144</t>
  </si>
  <si>
    <t xml:space="preserve">Příplatek za lepivost k hloubení rýh š do 2000 mm v hornině tř. 3 </t>
  </si>
  <si>
    <t>-1366374090</t>
  </si>
  <si>
    <t>-1918716910</t>
  </si>
  <si>
    <t>"zemina 5 z 5%:" 0,05*54,144</t>
  </si>
  <si>
    <t>1258689555</t>
  </si>
  <si>
    <t>116210526</t>
  </si>
  <si>
    <t>1203254391</t>
  </si>
  <si>
    <t>32,0*2,5*2</t>
  </si>
  <si>
    <t>748672299</t>
  </si>
  <si>
    <t>497970282</t>
  </si>
  <si>
    <t>-722277449</t>
  </si>
  <si>
    <t>"všechen výkopek na mezideponii:"54,144</t>
  </si>
  <si>
    <t>-239903305</t>
  </si>
  <si>
    <t>"odvoz vytlač. zeminy (lože+obsyp+zásyp):"4,320+9,792+SD</t>
  </si>
  <si>
    <t>-223188926</t>
  </si>
  <si>
    <t>5*54,144</t>
  </si>
  <si>
    <t>1153401004</t>
  </si>
  <si>
    <t>2135586384</t>
  </si>
  <si>
    <t>2,707*3</t>
  </si>
  <si>
    <t>-1653650684</t>
  </si>
  <si>
    <t>1476642057</t>
  </si>
  <si>
    <t>2046520028</t>
  </si>
  <si>
    <t>"zpětný zásyp -předpoklad výměna 100%:"</t>
  </si>
  <si>
    <t>"míst.kom :" 32,0*0,9*(2,48-(0,05+0,15+0,2+0,2+0,3+0,04+0,15))</t>
  </si>
  <si>
    <t>-68732639</t>
  </si>
  <si>
    <t>-1391058012</t>
  </si>
  <si>
    <t>"míst.kom.:" 32,0*0,9*(0,04+0,3)</t>
  </si>
  <si>
    <t>515822550</t>
  </si>
  <si>
    <t>9,792*1,7</t>
  </si>
  <si>
    <t>212752212</t>
  </si>
  <si>
    <t>Trativod z drenážních trubek plastových flexibilních D do 100 mm včetně lože tl.100mm ze štěrkodrti frakce 32-63</t>
  </si>
  <si>
    <t>-578132864</t>
  </si>
  <si>
    <t>"předpoklad z 50% délky:" 32,0*0,5</t>
  </si>
  <si>
    <t>-1410495310</t>
  </si>
  <si>
    <t>32,0*0,9*0,15</t>
  </si>
  <si>
    <t>-867317771</t>
  </si>
  <si>
    <t>"míst.kom.:" 32,0*0,9</t>
  </si>
  <si>
    <t>555298426</t>
  </si>
  <si>
    <t>-1734604743</t>
  </si>
  <si>
    <t>284439904</t>
  </si>
  <si>
    <t>"míst.kom.:" 32,0*1,3</t>
  </si>
  <si>
    <t>2102168727</t>
  </si>
  <si>
    <t>2*32,0</t>
  </si>
  <si>
    <t>871264121</t>
  </si>
  <si>
    <t>Montáž potrubí v otevřeném výkopu sklonu do 20 % z polyetylenových trub svařovaných na tupo DN 100</t>
  </si>
  <si>
    <t>-1435860847</t>
  </si>
  <si>
    <t>32,0</t>
  </si>
  <si>
    <t>286131110</t>
  </si>
  <si>
    <t>potrubí vodovodní PE100 PN16 SDR11 6 m, 100 m, 40 x 3,7 mm</t>
  </si>
  <si>
    <t>2070449090</t>
  </si>
  <si>
    <t>32*1,03</t>
  </si>
  <si>
    <t>877181121</t>
  </si>
  <si>
    <t>Montáž elektrotvarovek na potrubí z trubek z tlakového PE otevřený výkop vnější průměr 50 mm</t>
  </si>
  <si>
    <t>2052269022</t>
  </si>
  <si>
    <t>"dle kladeč.schéma:"2+4</t>
  </si>
  <si>
    <t>286159710</t>
  </si>
  <si>
    <t>elektrospojka PE 100 PN 16, typ MB, d 50</t>
  </si>
  <si>
    <t>-1816078013</t>
  </si>
  <si>
    <t>286531230</t>
  </si>
  <si>
    <t>redukce , typ L PE100, SDR 11, 50/40</t>
  </si>
  <si>
    <t>970470406</t>
  </si>
  <si>
    <t>1470843918</t>
  </si>
  <si>
    <t>"dle kladeč.schéma:" 2+4</t>
  </si>
  <si>
    <t>562512150</t>
  </si>
  <si>
    <t>T kus 90° prodloužený pro svařování na tupo BTR PE100 63/50 SDR11</t>
  </si>
  <si>
    <t>541395820</t>
  </si>
  <si>
    <t>127589978</t>
  </si>
  <si>
    <t>891211111</t>
  </si>
  <si>
    <t>Montáž vodovodních šoupátek otevřený výkop DN 50</t>
  </si>
  <si>
    <t>1839481712</t>
  </si>
  <si>
    <t>"dle kladeč.schéma:" 2</t>
  </si>
  <si>
    <t>422211140</t>
  </si>
  <si>
    <t>šoupátko s přírubami, voda, kat.č.: 2800 ISO DN 50 mm PN 16</t>
  </si>
  <si>
    <t>-1261812998</t>
  </si>
  <si>
    <t>422910780</t>
  </si>
  <si>
    <t>souprava zemní  pro šoupátka DN 40-50 mm, Rd 2,0 m</t>
  </si>
  <si>
    <t>-1361679661</t>
  </si>
  <si>
    <t>-2044634934</t>
  </si>
  <si>
    <t>899401112</t>
  </si>
  <si>
    <t>Osazení poklopů litinových šoupátkových</t>
  </si>
  <si>
    <t>-393395995</t>
  </si>
  <si>
    <t>422913520</t>
  </si>
  <si>
    <t>poklop litinový šoupátkový</t>
  </si>
  <si>
    <t>1919136559</t>
  </si>
  <si>
    <t>348100000000</t>
  </si>
  <si>
    <t>PODKLAD. DESKA</t>
  </si>
  <si>
    <t>-827307537</t>
  </si>
  <si>
    <t>-1586699129</t>
  </si>
  <si>
    <t>32*2</t>
  </si>
  <si>
    <t>1550609120</t>
  </si>
  <si>
    <t>-1403630385</t>
  </si>
  <si>
    <t>638567920</t>
  </si>
  <si>
    <t>15*24,093</t>
  </si>
  <si>
    <t>-75570229</t>
  </si>
  <si>
    <t>2105164106</t>
  </si>
  <si>
    <t>657975098</t>
  </si>
  <si>
    <t>518034999</t>
  </si>
  <si>
    <t>1402969459</t>
  </si>
  <si>
    <t>449206426</t>
  </si>
  <si>
    <t>Vyplnit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</si>
</sst>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7"/>
      <color indexed="55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>
      <alignment vertical="top" wrapText="1"/>
      <protection locked="0"/>
    </xf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99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36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6" fillId="0" borderId="22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7" fontId="26" fillId="0" borderId="0" xfId="0" applyNumberFormat="1" applyFont="1" applyAlignment="1">
      <alignment horizontal="right" vertical="center"/>
    </xf>
    <xf numFmtId="164" fontId="26" fillId="0" borderId="23" xfId="0" applyNumberFormat="1" applyFont="1" applyBorder="1" applyAlignment="1">
      <alignment horizontal="right" vertical="center"/>
    </xf>
    <xf numFmtId="164" fontId="26" fillId="0" borderId="24" xfId="0" applyNumberFormat="1" applyFont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167" fontId="26" fillId="0" borderId="25" xfId="0" applyNumberFormat="1" applyFont="1" applyBorder="1" applyAlignment="1">
      <alignment horizontal="right" vertical="center"/>
    </xf>
    <xf numFmtId="164" fontId="26" fillId="0" borderId="26" xfId="0" applyNumberFormat="1" applyFont="1" applyBorder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9" fillId="0" borderId="20" xfId="0" applyNumberFormat="1" applyFont="1" applyBorder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1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167" fontId="31" fillId="0" borderId="0" xfId="0" applyNumberFormat="1" applyFont="1" applyAlignment="1">
      <alignment horizontal="right"/>
    </xf>
    <xf numFmtId="167" fontId="31" fillId="0" borderId="23" xfId="0" applyNumberFormat="1" applyFont="1" applyBorder="1" applyAlignment="1">
      <alignment horizontal="right"/>
    </xf>
    <xf numFmtId="0" fontId="31" fillId="0" borderId="0" xfId="0" applyFont="1" applyAlignment="1">
      <alignment horizontal="left"/>
    </xf>
    <xf numFmtId="164" fontId="31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14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right" vertical="center"/>
    </xf>
    <xf numFmtId="167" fontId="14" fillId="0" borderId="26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168" fontId="33" fillId="0" borderId="0" xfId="0" applyNumberFormat="1" applyFont="1" applyAlignment="1">
      <alignment horizontal="right" vertical="center"/>
    </xf>
    <xf numFmtId="0" fontId="33" fillId="0" borderId="14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168" fontId="35" fillId="0" borderId="0" xfId="0" applyNumberFormat="1" applyFont="1" applyAlignment="1">
      <alignment horizontal="right" vertical="center"/>
    </xf>
    <xf numFmtId="0" fontId="35" fillId="0" borderId="14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68" fontId="36" fillId="0" borderId="0" xfId="0" applyNumberFormat="1" applyFont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168" fontId="37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0" fontId="11" fillId="34" borderId="18" xfId="0" applyFont="1" applyFill="1" applyBorder="1" applyAlignment="1">
      <alignment horizontal="left" vertical="center"/>
    </xf>
    <xf numFmtId="164" fontId="11" fillId="34" borderId="3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right" vertical="center"/>
    </xf>
    <xf numFmtId="164" fontId="20" fillId="34" borderId="0" xfId="0" applyNumberFormat="1" applyFont="1" applyFill="1" applyBorder="1" applyAlignment="1">
      <alignment horizontal="right" vertical="center"/>
    </xf>
    <xf numFmtId="0" fontId="5" fillId="33" borderId="0" xfId="36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left" vertical="top"/>
    </xf>
    <xf numFmtId="164" fontId="13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 vertical="center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right"/>
    </xf>
    <xf numFmtId="164" fontId="27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164" fontId="37" fillId="0" borderId="33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A6B19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2732C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C6199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74EBC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zoomScalePageLayoutView="0" workbookViewId="0" topLeftCell="A1">
      <pane ySplit="1" topLeftCell="A99" activePane="bottomLeft" state="frozen"/>
      <selection pane="topLeft" activeCell="A1" sqref="A1"/>
      <selection pane="bottomLeft" activeCell="K6" sqref="K6:AO6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156" t="s">
        <v>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R2" s="157" t="s">
        <v>7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158" t="s">
        <v>11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4"/>
      <c r="AS4" s="15" t="s">
        <v>12</v>
      </c>
      <c r="BS4" s="9" t="s">
        <v>13</v>
      </c>
    </row>
    <row r="5" spans="2:71" s="1" customFormat="1" ht="15" customHeight="1">
      <c r="B5" s="13"/>
      <c r="D5" s="16" t="s">
        <v>14</v>
      </c>
      <c r="K5" s="159" t="s">
        <v>15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Q5" s="14"/>
      <c r="BS5" s="9" t="s">
        <v>8</v>
      </c>
    </row>
    <row r="6" spans="2:71" s="1" customFormat="1" ht="37.5" customHeight="1">
      <c r="B6" s="13"/>
      <c r="D6" s="17" t="s">
        <v>16</v>
      </c>
      <c r="K6" s="160" t="s">
        <v>17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Q6" s="14"/>
      <c r="BS6" s="9" t="s">
        <v>18</v>
      </c>
    </row>
    <row r="7" spans="2:71" s="1" customFormat="1" ht="15" customHeight="1">
      <c r="B7" s="13"/>
      <c r="D7" s="18" t="s">
        <v>19</v>
      </c>
      <c r="K7" s="19"/>
      <c r="AK7" s="18" t="s">
        <v>20</v>
      </c>
      <c r="AN7" s="19"/>
      <c r="AQ7" s="14"/>
      <c r="BS7" s="9" t="s">
        <v>21</v>
      </c>
    </row>
    <row r="8" spans="2:71" s="1" customFormat="1" ht="15" customHeight="1">
      <c r="B8" s="13"/>
      <c r="D8" s="18" t="s">
        <v>22</v>
      </c>
      <c r="K8" s="19" t="s">
        <v>23</v>
      </c>
      <c r="AK8" s="18" t="s">
        <v>24</v>
      </c>
      <c r="AN8" s="19" t="s">
        <v>643</v>
      </c>
      <c r="AQ8" s="14"/>
      <c r="BS8" s="9" t="s">
        <v>25</v>
      </c>
    </row>
    <row r="9" spans="2:71" s="1" customFormat="1" ht="15" customHeight="1">
      <c r="B9" s="13"/>
      <c r="AQ9" s="14"/>
      <c r="BS9" s="9" t="s">
        <v>26</v>
      </c>
    </row>
    <row r="10" spans="2:71" s="1" customFormat="1" ht="15" customHeight="1">
      <c r="B10" s="13"/>
      <c r="D10" s="18" t="s">
        <v>27</v>
      </c>
      <c r="AK10" s="18" t="s">
        <v>28</v>
      </c>
      <c r="AN10" s="19"/>
      <c r="AQ10" s="14"/>
      <c r="BS10" s="9" t="s">
        <v>18</v>
      </c>
    </row>
    <row r="11" spans="2:71" s="1" customFormat="1" ht="19.5" customHeight="1">
      <c r="B11" s="13"/>
      <c r="E11" s="19" t="s">
        <v>29</v>
      </c>
      <c r="AK11" s="18" t="s">
        <v>30</v>
      </c>
      <c r="AN11" s="19"/>
      <c r="AQ11" s="14"/>
      <c r="BS11" s="9" t="s">
        <v>18</v>
      </c>
    </row>
    <row r="12" spans="2:71" s="1" customFormat="1" ht="7.5" customHeight="1">
      <c r="B12" s="13"/>
      <c r="AQ12" s="14"/>
      <c r="BS12" s="9" t="s">
        <v>18</v>
      </c>
    </row>
    <row r="13" spans="2:71" s="1" customFormat="1" ht="15" customHeight="1">
      <c r="B13" s="13"/>
      <c r="D13" s="18" t="s">
        <v>31</v>
      </c>
      <c r="AK13" s="18" t="s">
        <v>28</v>
      </c>
      <c r="AN13" s="19"/>
      <c r="AQ13" s="14"/>
      <c r="BS13" s="9" t="s">
        <v>18</v>
      </c>
    </row>
    <row r="14" spans="2:71" s="1" customFormat="1" ht="15.75" customHeight="1">
      <c r="B14" s="13"/>
      <c r="E14" s="19" t="s">
        <v>32</v>
      </c>
      <c r="AK14" s="18" t="s">
        <v>30</v>
      </c>
      <c r="AN14" s="19"/>
      <c r="AQ14" s="14"/>
      <c r="BS14" s="9" t="s">
        <v>18</v>
      </c>
    </row>
    <row r="15" spans="2:71" s="1" customFormat="1" ht="7.5" customHeight="1">
      <c r="B15" s="13"/>
      <c r="AQ15" s="14"/>
      <c r="BS15" s="9" t="s">
        <v>5</v>
      </c>
    </row>
    <row r="16" spans="2:71" s="1" customFormat="1" ht="15" customHeight="1">
      <c r="B16" s="13"/>
      <c r="D16" s="18" t="s">
        <v>33</v>
      </c>
      <c r="AK16" s="18" t="s">
        <v>28</v>
      </c>
      <c r="AN16" s="19" t="s">
        <v>34</v>
      </c>
      <c r="AQ16" s="14"/>
      <c r="BS16" s="9" t="s">
        <v>5</v>
      </c>
    </row>
    <row r="17" spans="2:71" s="1" customFormat="1" ht="19.5" customHeight="1">
      <c r="B17" s="13"/>
      <c r="E17" s="19" t="s">
        <v>35</v>
      </c>
      <c r="AK17" s="18" t="s">
        <v>30</v>
      </c>
      <c r="AN17" s="19" t="s">
        <v>36</v>
      </c>
      <c r="AQ17" s="14"/>
      <c r="BS17" s="9" t="s">
        <v>37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8" t="s">
        <v>38</v>
      </c>
      <c r="AK19" s="18" t="s">
        <v>28</v>
      </c>
      <c r="AN19" s="19"/>
      <c r="AQ19" s="14"/>
      <c r="BS19" s="9" t="s">
        <v>8</v>
      </c>
    </row>
    <row r="20" spans="2:43" s="1" customFormat="1" ht="15.75" customHeight="1">
      <c r="B20" s="13"/>
      <c r="E20" s="19" t="s">
        <v>39</v>
      </c>
      <c r="AK20" s="18" t="s">
        <v>30</v>
      </c>
      <c r="AN20" s="19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40</v>
      </c>
      <c r="AQ22" s="14"/>
    </row>
    <row r="23" spans="2:43" s="1" customFormat="1" ht="15.75" customHeight="1">
      <c r="B23" s="13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4"/>
    </row>
    <row r="26" spans="2:43" s="1" customFormat="1" ht="15" customHeight="1">
      <c r="B26" s="13"/>
      <c r="D26" s="21" t="s">
        <v>41</v>
      </c>
      <c r="AK26" s="162">
        <f>ROUND($AG$87,2)</f>
        <v>0</v>
      </c>
      <c r="AL26" s="162"/>
      <c r="AM26" s="162"/>
      <c r="AN26" s="162"/>
      <c r="AO26" s="162"/>
      <c r="AQ26" s="14"/>
    </row>
    <row r="27" spans="2:43" s="1" customFormat="1" ht="15" customHeight="1">
      <c r="B27" s="13"/>
      <c r="D27" s="21" t="s">
        <v>42</v>
      </c>
      <c r="AK27" s="162">
        <f>ROUND($AG$92,2)</f>
        <v>0</v>
      </c>
      <c r="AL27" s="162"/>
      <c r="AM27" s="162"/>
      <c r="AN27" s="162"/>
      <c r="AO27" s="162"/>
      <c r="AQ27" s="14"/>
    </row>
    <row r="28" spans="2:43" s="9" customFormat="1" ht="7.5" customHeight="1">
      <c r="B28" s="22"/>
      <c r="AQ28" s="23"/>
    </row>
    <row r="29" spans="2:43" s="9" customFormat="1" ht="27" customHeight="1">
      <c r="B29" s="22"/>
      <c r="D29" s="24" t="s">
        <v>43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63">
        <f>ROUND($AK$26+$AK$27,2)</f>
        <v>0</v>
      </c>
      <c r="AL29" s="163"/>
      <c r="AM29" s="163"/>
      <c r="AN29" s="163"/>
      <c r="AO29" s="163"/>
      <c r="AQ29" s="23"/>
    </row>
    <row r="30" spans="2:43" s="9" customFormat="1" ht="7.5" customHeight="1">
      <c r="B30" s="22"/>
      <c r="AQ30" s="23"/>
    </row>
    <row r="31" spans="2:43" s="9" customFormat="1" ht="15" customHeight="1">
      <c r="B31" s="26"/>
      <c r="D31" s="27" t="s">
        <v>44</v>
      </c>
      <c r="F31" s="27" t="s">
        <v>45</v>
      </c>
      <c r="L31" s="164">
        <v>0.21</v>
      </c>
      <c r="M31" s="164"/>
      <c r="N31" s="164"/>
      <c r="O31" s="164"/>
      <c r="T31" s="28" t="s">
        <v>46</v>
      </c>
      <c r="W31" s="165">
        <f>ROUND($AZ$87+SUM($CD$93:$CD$93),2)</f>
        <v>0</v>
      </c>
      <c r="X31" s="165"/>
      <c r="Y31" s="165"/>
      <c r="Z31" s="165"/>
      <c r="AA31" s="165"/>
      <c r="AB31" s="165"/>
      <c r="AC31" s="165"/>
      <c r="AD31" s="165"/>
      <c r="AE31" s="165"/>
      <c r="AK31" s="165">
        <f>ROUND($AV$87+SUM($BY$93:$BY$93),2)</f>
        <v>0</v>
      </c>
      <c r="AL31" s="165"/>
      <c r="AM31" s="165"/>
      <c r="AN31" s="165"/>
      <c r="AO31" s="165"/>
      <c r="AQ31" s="29"/>
    </row>
    <row r="32" spans="2:43" s="9" customFormat="1" ht="15" customHeight="1">
      <c r="B32" s="26"/>
      <c r="F32" s="27" t="s">
        <v>47</v>
      </c>
      <c r="L32" s="164">
        <v>0.15</v>
      </c>
      <c r="M32" s="164"/>
      <c r="N32" s="164"/>
      <c r="O32" s="164"/>
      <c r="T32" s="28" t="s">
        <v>46</v>
      </c>
      <c r="W32" s="165">
        <f>ROUND($BA$87+SUM($CE$93:$CE$93),2)</f>
        <v>0</v>
      </c>
      <c r="X32" s="165"/>
      <c r="Y32" s="165"/>
      <c r="Z32" s="165"/>
      <c r="AA32" s="165"/>
      <c r="AB32" s="165"/>
      <c r="AC32" s="165"/>
      <c r="AD32" s="165"/>
      <c r="AE32" s="165"/>
      <c r="AK32" s="165">
        <f>ROUND($AW$87+SUM($BZ$93:$BZ$93),2)</f>
        <v>0</v>
      </c>
      <c r="AL32" s="165"/>
      <c r="AM32" s="165"/>
      <c r="AN32" s="165"/>
      <c r="AO32" s="165"/>
      <c r="AQ32" s="29"/>
    </row>
    <row r="33" spans="2:43" s="9" customFormat="1" ht="15" customHeight="1" hidden="1">
      <c r="B33" s="26"/>
      <c r="F33" s="27" t="s">
        <v>48</v>
      </c>
      <c r="L33" s="164">
        <v>0.21</v>
      </c>
      <c r="M33" s="164"/>
      <c r="N33" s="164"/>
      <c r="O33" s="164"/>
      <c r="T33" s="28" t="s">
        <v>46</v>
      </c>
      <c r="W33" s="165">
        <f>ROUND($BB$87+SUM($CF$93:$CF$93),2)</f>
        <v>0</v>
      </c>
      <c r="X33" s="165"/>
      <c r="Y33" s="165"/>
      <c r="Z33" s="165"/>
      <c r="AA33" s="165"/>
      <c r="AB33" s="165"/>
      <c r="AC33" s="165"/>
      <c r="AD33" s="165"/>
      <c r="AE33" s="165"/>
      <c r="AK33" s="165">
        <v>0</v>
      </c>
      <c r="AL33" s="165"/>
      <c r="AM33" s="165"/>
      <c r="AN33" s="165"/>
      <c r="AO33" s="165"/>
      <c r="AQ33" s="29"/>
    </row>
    <row r="34" spans="2:43" s="9" customFormat="1" ht="15" customHeight="1" hidden="1">
      <c r="B34" s="26"/>
      <c r="F34" s="27" t="s">
        <v>49</v>
      </c>
      <c r="L34" s="164">
        <v>0.15</v>
      </c>
      <c r="M34" s="164"/>
      <c r="N34" s="164"/>
      <c r="O34" s="164"/>
      <c r="T34" s="28" t="s">
        <v>46</v>
      </c>
      <c r="W34" s="165">
        <f>ROUND($BC$87+SUM($CG$93:$CG$93),2)</f>
        <v>0</v>
      </c>
      <c r="X34" s="165"/>
      <c r="Y34" s="165"/>
      <c r="Z34" s="165"/>
      <c r="AA34" s="165"/>
      <c r="AB34" s="165"/>
      <c r="AC34" s="165"/>
      <c r="AD34" s="165"/>
      <c r="AE34" s="165"/>
      <c r="AK34" s="165">
        <v>0</v>
      </c>
      <c r="AL34" s="165"/>
      <c r="AM34" s="165"/>
      <c r="AN34" s="165"/>
      <c r="AO34" s="165"/>
      <c r="AQ34" s="29"/>
    </row>
    <row r="35" spans="2:43" s="9" customFormat="1" ht="15" customHeight="1" hidden="1">
      <c r="B35" s="26"/>
      <c r="F35" s="27" t="s">
        <v>50</v>
      </c>
      <c r="L35" s="164">
        <v>0</v>
      </c>
      <c r="M35" s="164"/>
      <c r="N35" s="164"/>
      <c r="O35" s="164"/>
      <c r="T35" s="28" t="s">
        <v>46</v>
      </c>
      <c r="W35" s="165">
        <f>ROUND($BD$87+SUM($CH$93:$CH$93),2)</f>
        <v>0</v>
      </c>
      <c r="X35" s="165"/>
      <c r="Y35" s="165"/>
      <c r="Z35" s="165"/>
      <c r="AA35" s="165"/>
      <c r="AB35" s="165"/>
      <c r="AC35" s="165"/>
      <c r="AD35" s="165"/>
      <c r="AE35" s="165"/>
      <c r="AK35" s="165">
        <v>0</v>
      </c>
      <c r="AL35" s="165"/>
      <c r="AM35" s="165"/>
      <c r="AN35" s="165"/>
      <c r="AO35" s="165"/>
      <c r="AQ35" s="29"/>
    </row>
    <row r="36" spans="2:43" s="9" customFormat="1" ht="7.5" customHeight="1">
      <c r="B36" s="22"/>
      <c r="AQ36" s="23"/>
    </row>
    <row r="37" spans="2:43" s="9" customFormat="1" ht="27" customHeight="1">
      <c r="B37" s="22"/>
      <c r="C37" s="30"/>
      <c r="D37" s="31" t="s">
        <v>51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52</v>
      </c>
      <c r="U37" s="32"/>
      <c r="V37" s="32"/>
      <c r="W37" s="32"/>
      <c r="X37" s="166" t="s">
        <v>53</v>
      </c>
      <c r="Y37" s="166"/>
      <c r="Z37" s="166"/>
      <c r="AA37" s="166"/>
      <c r="AB37" s="166"/>
      <c r="AC37" s="32"/>
      <c r="AD37" s="32"/>
      <c r="AE37" s="32"/>
      <c r="AF37" s="32"/>
      <c r="AG37" s="32"/>
      <c r="AH37" s="32"/>
      <c r="AI37" s="32"/>
      <c r="AJ37" s="32"/>
      <c r="AK37" s="167">
        <f>SUM($AK$29:$AK$35)</f>
        <v>0</v>
      </c>
      <c r="AL37" s="167"/>
      <c r="AM37" s="167"/>
      <c r="AN37" s="167"/>
      <c r="AO37" s="167"/>
      <c r="AP37" s="30"/>
      <c r="AQ37" s="23"/>
    </row>
    <row r="38" spans="2:43" s="9" customFormat="1" ht="15" customHeight="1">
      <c r="B38" s="22"/>
      <c r="AQ38" s="23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2"/>
      <c r="D49" s="34" t="s">
        <v>54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55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1" customFormat="1" ht="14.25" customHeight="1">
      <c r="B50" s="13"/>
      <c r="D50" s="37"/>
      <c r="Z50" s="38"/>
      <c r="AC50" s="37"/>
      <c r="AO50" s="38"/>
      <c r="AQ50" s="14"/>
    </row>
    <row r="51" spans="2:43" s="1" customFormat="1" ht="14.25" customHeight="1">
      <c r="B51" s="13"/>
      <c r="D51" s="37"/>
      <c r="Z51" s="38"/>
      <c r="AC51" s="37"/>
      <c r="AO51" s="38"/>
      <c r="AQ51" s="14"/>
    </row>
    <row r="52" spans="2:43" s="1" customFormat="1" ht="14.25" customHeight="1">
      <c r="B52" s="13"/>
      <c r="D52" s="37"/>
      <c r="Z52" s="38"/>
      <c r="AC52" s="37"/>
      <c r="AO52" s="38"/>
      <c r="AQ52" s="14"/>
    </row>
    <row r="53" spans="2:43" s="1" customFormat="1" ht="14.25" customHeight="1">
      <c r="B53" s="13"/>
      <c r="D53" s="37"/>
      <c r="Z53" s="38"/>
      <c r="AC53" s="37"/>
      <c r="AO53" s="38"/>
      <c r="AQ53" s="14"/>
    </row>
    <row r="54" spans="2:43" s="1" customFormat="1" ht="14.25" customHeight="1">
      <c r="B54" s="13"/>
      <c r="D54" s="37"/>
      <c r="Z54" s="38"/>
      <c r="AC54" s="37"/>
      <c r="AO54" s="38"/>
      <c r="AQ54" s="14"/>
    </row>
    <row r="55" spans="2:43" s="1" customFormat="1" ht="14.25" customHeight="1">
      <c r="B55" s="13"/>
      <c r="D55" s="37"/>
      <c r="Z55" s="38"/>
      <c r="AC55" s="37"/>
      <c r="AO55" s="38"/>
      <c r="AQ55" s="14"/>
    </row>
    <row r="56" spans="2:43" s="1" customFormat="1" ht="14.25" customHeight="1">
      <c r="B56" s="13"/>
      <c r="D56" s="37"/>
      <c r="Z56" s="38"/>
      <c r="AC56" s="37"/>
      <c r="AO56" s="38"/>
      <c r="AQ56" s="14"/>
    </row>
    <row r="57" spans="2:43" s="1" customFormat="1" ht="14.25" customHeight="1">
      <c r="B57" s="13"/>
      <c r="D57" s="37"/>
      <c r="Z57" s="38"/>
      <c r="AC57" s="37"/>
      <c r="AO57" s="38"/>
      <c r="AQ57" s="14"/>
    </row>
    <row r="58" spans="2:43" s="9" customFormat="1" ht="15.75" customHeight="1">
      <c r="B58" s="22"/>
      <c r="D58" s="39" t="s">
        <v>56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57</v>
      </c>
      <c r="S58" s="40"/>
      <c r="T58" s="40"/>
      <c r="U58" s="40"/>
      <c r="V58" s="40"/>
      <c r="W58" s="40"/>
      <c r="X58" s="40"/>
      <c r="Y58" s="40"/>
      <c r="Z58" s="42"/>
      <c r="AC58" s="39" t="s">
        <v>56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57</v>
      </c>
      <c r="AN58" s="40"/>
      <c r="AO58" s="42"/>
      <c r="AQ58" s="23"/>
    </row>
    <row r="59" spans="2:43" s="1" customFormat="1" ht="14.25" customHeight="1">
      <c r="B59" s="13"/>
      <c r="AQ59" s="14"/>
    </row>
    <row r="60" spans="2:43" s="9" customFormat="1" ht="15.75" customHeight="1">
      <c r="B60" s="22"/>
      <c r="D60" s="34" t="s">
        <v>58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59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1" customFormat="1" ht="14.25" customHeight="1">
      <c r="B61" s="13"/>
      <c r="D61" s="37"/>
      <c r="Z61" s="38"/>
      <c r="AC61" s="37"/>
      <c r="AO61" s="38"/>
      <c r="AQ61" s="14"/>
    </row>
    <row r="62" spans="2:43" s="1" customFormat="1" ht="14.25" customHeight="1">
      <c r="B62" s="13"/>
      <c r="D62" s="37"/>
      <c r="Z62" s="38"/>
      <c r="AC62" s="37"/>
      <c r="AO62" s="38"/>
      <c r="AQ62" s="14"/>
    </row>
    <row r="63" spans="2:43" s="1" customFormat="1" ht="14.25" customHeight="1">
      <c r="B63" s="13"/>
      <c r="D63" s="37"/>
      <c r="Z63" s="38"/>
      <c r="AC63" s="37"/>
      <c r="AO63" s="38"/>
      <c r="AQ63" s="14"/>
    </row>
    <row r="64" spans="2:43" s="1" customFormat="1" ht="14.25" customHeight="1">
      <c r="B64" s="13"/>
      <c r="D64" s="37"/>
      <c r="Z64" s="38"/>
      <c r="AC64" s="37"/>
      <c r="AO64" s="38"/>
      <c r="AQ64" s="14"/>
    </row>
    <row r="65" spans="2:43" s="1" customFormat="1" ht="14.25" customHeight="1">
      <c r="B65" s="13"/>
      <c r="D65" s="37"/>
      <c r="Z65" s="38"/>
      <c r="AC65" s="37"/>
      <c r="AO65" s="38"/>
      <c r="AQ65" s="14"/>
    </row>
    <row r="66" spans="2:43" s="1" customFormat="1" ht="14.25" customHeight="1">
      <c r="B66" s="13"/>
      <c r="D66" s="37"/>
      <c r="Z66" s="38"/>
      <c r="AC66" s="37"/>
      <c r="AO66" s="38"/>
      <c r="AQ66" s="14"/>
    </row>
    <row r="67" spans="2:43" s="1" customFormat="1" ht="14.25" customHeight="1">
      <c r="B67" s="13"/>
      <c r="D67" s="37"/>
      <c r="Z67" s="38"/>
      <c r="AC67" s="37"/>
      <c r="AO67" s="38"/>
      <c r="AQ67" s="14"/>
    </row>
    <row r="68" spans="2:43" s="1" customFormat="1" ht="14.25" customHeight="1">
      <c r="B68" s="13"/>
      <c r="D68" s="37"/>
      <c r="Z68" s="38"/>
      <c r="AC68" s="37"/>
      <c r="AO68" s="38"/>
      <c r="AQ68" s="14"/>
    </row>
    <row r="69" spans="2:43" s="9" customFormat="1" ht="15.75" customHeight="1">
      <c r="B69" s="22"/>
      <c r="D69" s="39" t="s">
        <v>56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57</v>
      </c>
      <c r="S69" s="40"/>
      <c r="T69" s="40"/>
      <c r="U69" s="40"/>
      <c r="V69" s="40"/>
      <c r="W69" s="40"/>
      <c r="X69" s="40"/>
      <c r="Y69" s="40"/>
      <c r="Z69" s="42"/>
      <c r="AC69" s="39" t="s">
        <v>56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57</v>
      </c>
      <c r="AN69" s="40"/>
      <c r="AO69" s="42"/>
      <c r="AQ69" s="23"/>
    </row>
    <row r="70" spans="2:43" s="9" customFormat="1" ht="7.5" customHeight="1">
      <c r="B70" s="22"/>
      <c r="AQ70" s="23"/>
    </row>
    <row r="71" spans="2:43" s="9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9" customFormat="1" ht="37.5" customHeight="1">
      <c r="B76" s="22"/>
      <c r="C76" s="158" t="s">
        <v>60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23"/>
    </row>
    <row r="77" spans="2:43" s="19" customFormat="1" ht="15" customHeight="1">
      <c r="B77" s="49"/>
      <c r="C77" s="18" t="s">
        <v>14</v>
      </c>
      <c r="L77" s="19" t="str">
        <f>$K$5</f>
        <v>000</v>
      </c>
      <c r="AQ77" s="50"/>
    </row>
    <row r="78" spans="2:43" s="51" customFormat="1" ht="37.5" customHeight="1">
      <c r="B78" s="52"/>
      <c r="C78" s="51" t="s">
        <v>16</v>
      </c>
      <c r="L78" s="168" t="str">
        <f>$K$6</f>
        <v>Hřebeč-Netřeby dostavba kanalizace, tlakové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Q78" s="53"/>
    </row>
    <row r="79" spans="2:43" s="9" customFormat="1" ht="7.5" customHeight="1">
      <c r="B79" s="22"/>
      <c r="AQ79" s="23"/>
    </row>
    <row r="80" spans="2:43" s="9" customFormat="1" ht="15.75" customHeight="1">
      <c r="B80" s="22"/>
      <c r="C80" s="18" t="s">
        <v>22</v>
      </c>
      <c r="L80" s="54" t="str">
        <f>IF($K$8="","",$K$8)</f>
        <v>Hřebeč</v>
      </c>
      <c r="AI80" s="18" t="s">
        <v>24</v>
      </c>
      <c r="AM80" s="55" t="str">
        <f>IF($AN$8="","",$AN$8)</f>
        <v>Vyplnit</v>
      </c>
      <c r="AQ80" s="23"/>
    </row>
    <row r="81" spans="2:43" s="9" customFormat="1" ht="7.5" customHeight="1">
      <c r="B81" s="22"/>
      <c r="AQ81" s="23"/>
    </row>
    <row r="82" spans="2:56" s="9" customFormat="1" ht="18.75" customHeight="1">
      <c r="B82" s="22"/>
      <c r="C82" s="18" t="s">
        <v>27</v>
      </c>
      <c r="L82" s="19" t="str">
        <f>IF($E$11="","",$E$11)</f>
        <v>Obec Hřebeč</v>
      </c>
      <c r="AI82" s="18" t="s">
        <v>33</v>
      </c>
      <c r="AM82" s="159" t="str">
        <f>IF($E$17="","",$E$17)</f>
        <v>D plus, projektová a inženýrská a.s.</v>
      </c>
      <c r="AN82" s="159"/>
      <c r="AO82" s="159"/>
      <c r="AP82" s="159"/>
      <c r="AQ82" s="23"/>
      <c r="AS82" s="169" t="s">
        <v>61</v>
      </c>
      <c r="AT82" s="16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9" customFormat="1" ht="15.75" customHeight="1">
      <c r="B83" s="22"/>
      <c r="C83" s="18" t="s">
        <v>31</v>
      </c>
      <c r="L83" s="19" t="str">
        <f>IF($E$14="","",$E$14)</f>
        <v> </v>
      </c>
      <c r="AI83" s="18" t="s">
        <v>38</v>
      </c>
      <c r="AM83" s="159" t="str">
        <f>IF($E$20="","",$E$20)</f>
        <v>Ing.Natálie Veselá</v>
      </c>
      <c r="AN83" s="159"/>
      <c r="AO83" s="159"/>
      <c r="AP83" s="159"/>
      <c r="AQ83" s="23"/>
      <c r="AS83" s="169"/>
      <c r="AT83" s="169"/>
      <c r="BD83" s="56"/>
    </row>
    <row r="84" spans="2:56" s="9" customFormat="1" ht="12" customHeight="1">
      <c r="B84" s="22"/>
      <c r="AQ84" s="23"/>
      <c r="AS84" s="169"/>
      <c r="AT84" s="169"/>
      <c r="BD84" s="56"/>
    </row>
    <row r="85" spans="2:57" s="9" customFormat="1" ht="30" customHeight="1">
      <c r="B85" s="22"/>
      <c r="C85" s="170" t="s">
        <v>62</v>
      </c>
      <c r="D85" s="170"/>
      <c r="E85" s="170"/>
      <c r="F85" s="170"/>
      <c r="G85" s="170"/>
      <c r="H85" s="32"/>
      <c r="I85" s="171" t="s">
        <v>63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 t="s">
        <v>64</v>
      </c>
      <c r="AH85" s="171"/>
      <c r="AI85" s="171"/>
      <c r="AJ85" s="171"/>
      <c r="AK85" s="171"/>
      <c r="AL85" s="171"/>
      <c r="AM85" s="171"/>
      <c r="AN85" s="172" t="s">
        <v>65</v>
      </c>
      <c r="AO85" s="172"/>
      <c r="AP85" s="172"/>
      <c r="AQ85" s="23"/>
      <c r="AS85" s="57" t="s">
        <v>66</v>
      </c>
      <c r="AT85" s="58" t="s">
        <v>67</v>
      </c>
      <c r="AU85" s="58" t="s">
        <v>68</v>
      </c>
      <c r="AV85" s="58" t="s">
        <v>69</v>
      </c>
      <c r="AW85" s="58" t="s">
        <v>70</v>
      </c>
      <c r="AX85" s="58" t="s">
        <v>71</v>
      </c>
      <c r="AY85" s="58" t="s">
        <v>72</v>
      </c>
      <c r="AZ85" s="58" t="s">
        <v>73</v>
      </c>
      <c r="BA85" s="58" t="s">
        <v>74</v>
      </c>
      <c r="BB85" s="58" t="s">
        <v>75</v>
      </c>
      <c r="BC85" s="58" t="s">
        <v>76</v>
      </c>
      <c r="BD85" s="59" t="s">
        <v>77</v>
      </c>
      <c r="BE85" s="60"/>
    </row>
    <row r="86" spans="2:56" s="9" customFormat="1" ht="12" customHeight="1">
      <c r="B86" s="22"/>
      <c r="AQ86" s="23"/>
      <c r="AS86" s="61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2" t="s">
        <v>78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173">
        <v>0</v>
      </c>
      <c r="AH87" s="173"/>
      <c r="AI87" s="173"/>
      <c r="AJ87" s="173"/>
      <c r="AK87" s="173"/>
      <c r="AL87" s="173"/>
      <c r="AM87" s="173"/>
      <c r="AN87" s="173">
        <v>0</v>
      </c>
      <c r="AO87" s="173"/>
      <c r="AP87" s="173"/>
      <c r="AQ87" s="53"/>
      <c r="AS87" s="63">
        <f>ROUND(SUM($AS$88:$AS$90),2)</f>
        <v>0</v>
      </c>
      <c r="AT87" s="64">
        <f>ROUND(SUM($AV$87:$AW$87),2)</f>
        <v>0</v>
      </c>
      <c r="AU87" s="65">
        <f>ROUND(SUM($AU$88:$AU$90),5)</f>
        <v>648.69367</v>
      </c>
      <c r="AV87" s="64">
        <f>ROUND($AZ$87*$L$31,2)</f>
        <v>0</v>
      </c>
      <c r="AW87" s="64">
        <f>ROUND($BA$87*$L$32,2)</f>
        <v>0</v>
      </c>
      <c r="AX87" s="64">
        <f>ROUND($BB$87*$L$31,2)</f>
        <v>0</v>
      </c>
      <c r="AY87" s="64">
        <f>ROUND($BC$87*$L$32,2)</f>
        <v>0</v>
      </c>
      <c r="AZ87" s="64">
        <f>ROUND(SUM($AZ$88:$AZ$90),2)</f>
        <v>0</v>
      </c>
      <c r="BA87" s="64">
        <f>ROUND(SUM($BA$88:$BA$90),2)</f>
        <v>0</v>
      </c>
      <c r="BB87" s="64">
        <f>ROUND(SUM($BB$88:$BB$90),2)</f>
        <v>0</v>
      </c>
      <c r="BC87" s="64">
        <f>ROUND(SUM($BC$88:$BC$90),2)</f>
        <v>0</v>
      </c>
      <c r="BD87" s="66">
        <f>ROUND(SUM($BD$88:$BD$90),2)</f>
        <v>0</v>
      </c>
      <c r="BS87" s="51" t="s">
        <v>79</v>
      </c>
      <c r="BT87" s="51" t="s">
        <v>80</v>
      </c>
      <c r="BU87" s="67" t="s">
        <v>81</v>
      </c>
      <c r="BV87" s="51" t="s">
        <v>82</v>
      </c>
      <c r="BW87" s="51" t="s">
        <v>83</v>
      </c>
      <c r="BX87" s="51" t="s">
        <v>84</v>
      </c>
    </row>
    <row r="88" spans="1:76" s="72" customFormat="1" ht="28.5" customHeight="1">
      <c r="A88" s="68" t="s">
        <v>85</v>
      </c>
      <c r="B88" s="69"/>
      <c r="C88" s="70"/>
      <c r="D88" s="174" t="s">
        <v>86</v>
      </c>
      <c r="E88" s="174"/>
      <c r="F88" s="174"/>
      <c r="G88" s="174"/>
      <c r="H88" s="174"/>
      <c r="I88" s="70"/>
      <c r="J88" s="174" t="s">
        <v>87</v>
      </c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5">
        <v>0</v>
      </c>
      <c r="AH88" s="175"/>
      <c r="AI88" s="175"/>
      <c r="AJ88" s="175"/>
      <c r="AK88" s="175"/>
      <c r="AL88" s="175"/>
      <c r="AM88" s="175"/>
      <c r="AN88" s="175">
        <v>0</v>
      </c>
      <c r="AO88" s="175"/>
      <c r="AP88" s="175"/>
      <c r="AQ88" s="71"/>
      <c r="AS88" s="73">
        <f>'001 - Vedlejší a ostatní ...'!$M$28</f>
        <v>0</v>
      </c>
      <c r="AT88" s="74">
        <f>ROUND(SUM($AV$88:$AW$88),2)</f>
        <v>0</v>
      </c>
      <c r="AU88" s="75">
        <f>'001 - Vedlejší a ostatní ...'!$W$113</f>
        <v>0</v>
      </c>
      <c r="AV88" s="74">
        <f>'001 - Vedlejší a ostatní ...'!$M$32</f>
        <v>0</v>
      </c>
      <c r="AW88" s="74">
        <f>'001 - Vedlejší a ostatní ...'!$M$33</f>
        <v>0</v>
      </c>
      <c r="AX88" s="74">
        <f>'001 - Vedlejší a ostatní ...'!$M$34</f>
        <v>0</v>
      </c>
      <c r="AY88" s="74">
        <f>'001 - Vedlejší a ostatní ...'!$M$35</f>
        <v>0</v>
      </c>
      <c r="AZ88" s="74">
        <f>'001 - Vedlejší a ostatní ...'!$H$32</f>
        <v>0</v>
      </c>
      <c r="BA88" s="74">
        <f>'001 - Vedlejší a ostatní ...'!$H$33</f>
        <v>0</v>
      </c>
      <c r="BB88" s="74">
        <f>'001 - Vedlejší a ostatní ...'!$H$34</f>
        <v>0</v>
      </c>
      <c r="BC88" s="74">
        <f>'001 - Vedlejší a ostatní ...'!$H$35</f>
        <v>0</v>
      </c>
      <c r="BD88" s="76">
        <f>'001 - Vedlejší a ostatní ...'!$H$36</f>
        <v>0</v>
      </c>
      <c r="BT88" s="72" t="s">
        <v>21</v>
      </c>
      <c r="BV88" s="72" t="s">
        <v>82</v>
      </c>
      <c r="BW88" s="72" t="s">
        <v>88</v>
      </c>
      <c r="BX88" s="72" t="s">
        <v>83</v>
      </c>
    </row>
    <row r="89" spans="1:76" s="72" customFormat="1" ht="28.5" customHeight="1">
      <c r="A89" s="68" t="s">
        <v>85</v>
      </c>
      <c r="B89" s="69"/>
      <c r="C89" s="70"/>
      <c r="D89" s="174" t="s">
        <v>89</v>
      </c>
      <c r="E89" s="174"/>
      <c r="F89" s="174"/>
      <c r="G89" s="174"/>
      <c r="H89" s="174"/>
      <c r="I89" s="70"/>
      <c r="J89" s="174" t="s">
        <v>90</v>
      </c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5">
        <v>0</v>
      </c>
      <c r="AH89" s="175"/>
      <c r="AI89" s="175"/>
      <c r="AJ89" s="175"/>
      <c r="AK89" s="175"/>
      <c r="AL89" s="175"/>
      <c r="AM89" s="175"/>
      <c r="AN89" s="175">
        <v>0</v>
      </c>
      <c r="AO89" s="175"/>
      <c r="AP89" s="175"/>
      <c r="AQ89" s="71"/>
      <c r="AS89" s="73">
        <f>'K02 - Stoka B1'!$M$28</f>
        <v>0</v>
      </c>
      <c r="AT89" s="74">
        <f>ROUND(SUM($AV$89:$AW$89),2)</f>
        <v>0</v>
      </c>
      <c r="AU89" s="75">
        <f>'K02 - Stoka B1'!$W$116</f>
        <v>389.572058</v>
      </c>
      <c r="AV89" s="74">
        <f>'K02 - Stoka B1'!$M$32</f>
        <v>0</v>
      </c>
      <c r="AW89" s="74">
        <f>'K02 - Stoka B1'!$M$33</f>
        <v>0</v>
      </c>
      <c r="AX89" s="74">
        <f>'K02 - Stoka B1'!$M$34</f>
        <v>0</v>
      </c>
      <c r="AY89" s="74">
        <f>'K02 - Stoka B1'!$M$35</f>
        <v>0</v>
      </c>
      <c r="AZ89" s="74">
        <f>'K02 - Stoka B1'!$H$32</f>
        <v>0</v>
      </c>
      <c r="BA89" s="74">
        <f>'K02 - Stoka B1'!$H$33</f>
        <v>0</v>
      </c>
      <c r="BB89" s="74">
        <f>'K02 - Stoka B1'!$H$34</f>
        <v>0</v>
      </c>
      <c r="BC89" s="74">
        <f>'K02 - Stoka B1'!$H$35</f>
        <v>0</v>
      </c>
      <c r="BD89" s="76">
        <f>'K02 - Stoka B1'!$H$36</f>
        <v>0</v>
      </c>
      <c r="BT89" s="72" t="s">
        <v>21</v>
      </c>
      <c r="BV89" s="72" t="s">
        <v>82</v>
      </c>
      <c r="BW89" s="72" t="s">
        <v>91</v>
      </c>
      <c r="BX89" s="72" t="s">
        <v>83</v>
      </c>
    </row>
    <row r="90" spans="1:76" s="72" customFormat="1" ht="28.5" customHeight="1">
      <c r="A90" s="68" t="s">
        <v>85</v>
      </c>
      <c r="B90" s="69"/>
      <c r="C90" s="70"/>
      <c r="D90" s="174" t="s">
        <v>92</v>
      </c>
      <c r="E90" s="174"/>
      <c r="F90" s="174"/>
      <c r="G90" s="174"/>
      <c r="H90" s="174"/>
      <c r="I90" s="70"/>
      <c r="J90" s="174" t="s">
        <v>93</v>
      </c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5">
        <v>0</v>
      </c>
      <c r="AH90" s="175"/>
      <c r="AI90" s="175"/>
      <c r="AJ90" s="175"/>
      <c r="AK90" s="175"/>
      <c r="AL90" s="175"/>
      <c r="AM90" s="175"/>
      <c r="AN90" s="175">
        <v>0</v>
      </c>
      <c r="AO90" s="175"/>
      <c r="AP90" s="175"/>
      <c r="AQ90" s="71"/>
      <c r="AS90" s="77">
        <f>'K02a - Stoka B1 - přípojky'!$M$28</f>
        <v>0</v>
      </c>
      <c r="AT90" s="78">
        <f>ROUND(SUM($AV$90:$AW$90),2)</f>
        <v>0</v>
      </c>
      <c r="AU90" s="79">
        <f>'K02a - Stoka B1 - přípojky'!$W$117</f>
        <v>259.121613</v>
      </c>
      <c r="AV90" s="78">
        <f>'K02a - Stoka B1 - přípojky'!$M$32</f>
        <v>0</v>
      </c>
      <c r="AW90" s="78">
        <f>'K02a - Stoka B1 - přípojky'!$M$33</f>
        <v>0</v>
      </c>
      <c r="AX90" s="78">
        <f>'K02a - Stoka B1 - přípojky'!$M$34</f>
        <v>0</v>
      </c>
      <c r="AY90" s="78">
        <f>'K02a - Stoka B1 - přípojky'!$M$35</f>
        <v>0</v>
      </c>
      <c r="AZ90" s="78">
        <f>'K02a - Stoka B1 - přípojky'!$H$32</f>
        <v>0</v>
      </c>
      <c r="BA90" s="78">
        <f>'K02a - Stoka B1 - přípojky'!$H$33</f>
        <v>0</v>
      </c>
      <c r="BB90" s="78">
        <f>'K02a - Stoka B1 - přípojky'!$H$34</f>
        <v>0</v>
      </c>
      <c r="BC90" s="78">
        <f>'K02a - Stoka B1 - přípojky'!$H$35</f>
        <v>0</v>
      </c>
      <c r="BD90" s="80">
        <f>'K02a - Stoka B1 - přípojky'!$H$36</f>
        <v>0</v>
      </c>
      <c r="BT90" s="72" t="s">
        <v>21</v>
      </c>
      <c r="BV90" s="72" t="s">
        <v>82</v>
      </c>
      <c r="BW90" s="72" t="s">
        <v>94</v>
      </c>
      <c r="BX90" s="72" t="s">
        <v>83</v>
      </c>
    </row>
    <row r="91" spans="2:43" s="1" customFormat="1" ht="14.25" customHeight="1">
      <c r="B91" s="13"/>
      <c r="AQ91" s="14"/>
    </row>
    <row r="92" spans="2:49" s="9" customFormat="1" ht="30.75" customHeight="1">
      <c r="B92" s="22"/>
      <c r="C92" s="62" t="s">
        <v>95</v>
      </c>
      <c r="AG92" s="173">
        <v>0</v>
      </c>
      <c r="AH92" s="173"/>
      <c r="AI92" s="173"/>
      <c r="AJ92" s="173"/>
      <c r="AK92" s="173"/>
      <c r="AL92" s="173"/>
      <c r="AM92" s="173"/>
      <c r="AN92" s="173">
        <v>0</v>
      </c>
      <c r="AO92" s="173"/>
      <c r="AP92" s="173"/>
      <c r="AQ92" s="23"/>
      <c r="AS92" s="57" t="s">
        <v>96</v>
      </c>
      <c r="AT92" s="58" t="s">
        <v>97</v>
      </c>
      <c r="AU92" s="58" t="s">
        <v>44</v>
      </c>
      <c r="AV92" s="59" t="s">
        <v>67</v>
      </c>
      <c r="AW92" s="60"/>
    </row>
    <row r="93" spans="2:48" s="9" customFormat="1" ht="12" customHeight="1">
      <c r="B93" s="22"/>
      <c r="AQ93" s="23"/>
      <c r="AS93" s="35"/>
      <c r="AT93" s="35"/>
      <c r="AU93" s="35"/>
      <c r="AV93" s="35"/>
    </row>
    <row r="94" spans="2:43" s="9" customFormat="1" ht="30.75" customHeight="1">
      <c r="B94" s="22"/>
      <c r="C94" s="81" t="s">
        <v>98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176">
        <v>0</v>
      </c>
      <c r="AH94" s="176"/>
      <c r="AI94" s="176"/>
      <c r="AJ94" s="176"/>
      <c r="AK94" s="176"/>
      <c r="AL94" s="176"/>
      <c r="AM94" s="176"/>
      <c r="AN94" s="176">
        <f>$AN$87+$AN$92</f>
        <v>0</v>
      </c>
      <c r="AO94" s="176"/>
      <c r="AP94" s="176"/>
      <c r="AQ94" s="23"/>
    </row>
    <row r="95" spans="2:43" s="9" customFormat="1" ht="7.5" customHeight="1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5"/>
    </row>
  </sheetData>
  <sheetProtection selectLockedCells="1" selectUnlockedCells="1"/>
  <mergeCells count="53">
    <mergeCell ref="AG94:AM94"/>
    <mergeCell ref="AN94:AP94"/>
    <mergeCell ref="D90:H90"/>
    <mergeCell ref="J90:AF90"/>
    <mergeCell ref="AG90:AM90"/>
    <mergeCell ref="AN90:AP90"/>
    <mergeCell ref="AG92:AM92"/>
    <mergeCell ref="AN92:AP92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C85:G85"/>
    <mergeCell ref="I85:AF85"/>
    <mergeCell ref="AG85:AM85"/>
    <mergeCell ref="AN85:AP85"/>
    <mergeCell ref="AG87:AM87"/>
    <mergeCell ref="AN87:AP87"/>
    <mergeCell ref="X37:AB37"/>
    <mergeCell ref="AK37:AO37"/>
    <mergeCell ref="C76:AP76"/>
    <mergeCell ref="L78:AO78"/>
    <mergeCell ref="AM82:AP82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  <mergeCell ref="E23:AN23"/>
  </mergeCells>
  <hyperlinks>
    <hyperlink ref="K1" location="C2" display="1) Souhrnný list stavby"/>
    <hyperlink ref="W1" location="C87" display="2) Rekapitulace objektů"/>
    <hyperlink ref="A88" location="001 - Vedlejší a ostatní !...C2" display="/"/>
    <hyperlink ref="A89" location="K02 - Stoka B1!C2" display="/"/>
    <hyperlink ref="A90" location="K02a - Stoka B1 - přípojky!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zoomScalePageLayoutView="0" workbookViewId="0" topLeftCell="A1">
      <pane ySplit="1" topLeftCell="A135" activePane="bottomLeft" state="frozen"/>
      <selection pane="topLeft" activeCell="A1" sqref="A1"/>
      <selection pane="bottomLeft" activeCell="L107" sqref="L107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2"/>
      <c r="B1" s="4"/>
      <c r="C1" s="4"/>
      <c r="D1" s="5" t="s">
        <v>1</v>
      </c>
      <c r="E1" s="4"/>
      <c r="F1" s="6" t="s">
        <v>99</v>
      </c>
      <c r="G1" s="6"/>
      <c r="H1" s="177" t="s">
        <v>100</v>
      </c>
      <c r="I1" s="177"/>
      <c r="J1" s="177"/>
      <c r="K1" s="177"/>
      <c r="L1" s="6" t="s">
        <v>101</v>
      </c>
      <c r="M1" s="4"/>
      <c r="N1" s="4"/>
      <c r="O1" s="5" t="s">
        <v>102</v>
      </c>
      <c r="P1" s="4"/>
      <c r="Q1" s="4"/>
      <c r="R1" s="4"/>
      <c r="S1" s="6" t="s">
        <v>103</v>
      </c>
      <c r="T1" s="6"/>
      <c r="U1" s="82"/>
      <c r="V1" s="82"/>
    </row>
    <row r="2" spans="3:46" s="1" customFormat="1" ht="37.5" customHeight="1">
      <c r="C2" s="156" t="s">
        <v>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57" t="s">
        <v>7</v>
      </c>
      <c r="T2" s="157"/>
      <c r="U2" s="157"/>
      <c r="V2" s="157"/>
      <c r="W2" s="157"/>
      <c r="X2" s="157"/>
      <c r="Y2" s="157"/>
      <c r="Z2" s="157"/>
      <c r="AA2" s="157"/>
      <c r="AB2" s="157"/>
      <c r="AC2" s="157"/>
      <c r="AT2" s="1" t="s">
        <v>88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104</v>
      </c>
    </row>
    <row r="4" spans="2:46" s="1" customFormat="1" ht="37.5" customHeight="1">
      <c r="B4" s="13"/>
      <c r="C4" s="158" t="s">
        <v>105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16</v>
      </c>
      <c r="F6" s="178" t="str">
        <f>'Rekapitulace stavby'!$K$6</f>
        <v>Hřebeč-Netřeby dostavba kanalizace, tlakové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4"/>
    </row>
    <row r="7" spans="2:18" s="9" customFormat="1" ht="33.75" customHeight="1">
      <c r="B7" s="22"/>
      <c r="D7" s="17" t="s">
        <v>106</v>
      </c>
      <c r="F7" s="160" t="s">
        <v>107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R7" s="23"/>
    </row>
    <row r="8" spans="2:18" s="9" customFormat="1" ht="15" customHeight="1">
      <c r="B8" s="22"/>
      <c r="D8" s="18" t="s">
        <v>19</v>
      </c>
      <c r="F8" s="19"/>
      <c r="M8" s="18" t="s">
        <v>20</v>
      </c>
      <c r="O8" s="19"/>
      <c r="R8" s="23"/>
    </row>
    <row r="9" spans="2:18" s="9" customFormat="1" ht="15" customHeight="1">
      <c r="B9" s="22"/>
      <c r="D9" s="18" t="s">
        <v>22</v>
      </c>
      <c r="F9" s="19" t="s">
        <v>23</v>
      </c>
      <c r="M9" s="18" t="s">
        <v>24</v>
      </c>
      <c r="O9" s="179" t="str">
        <f>'Rekapitulace stavby'!$AN$8</f>
        <v>Vyplnit</v>
      </c>
      <c r="P9" s="179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27</v>
      </c>
      <c r="M11" s="18" t="s">
        <v>28</v>
      </c>
      <c r="O11" s="159"/>
      <c r="P11" s="159"/>
      <c r="R11" s="23"/>
    </row>
    <row r="12" spans="2:18" s="9" customFormat="1" ht="18.75" customHeight="1">
      <c r="B12" s="22"/>
      <c r="E12" s="19" t="s">
        <v>29</v>
      </c>
      <c r="M12" s="18" t="s">
        <v>30</v>
      </c>
      <c r="O12" s="159"/>
      <c r="P12" s="159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31</v>
      </c>
      <c r="M14" s="18" t="s">
        <v>28</v>
      </c>
      <c r="O14" s="159">
        <f>IF('Rekapitulace stavby'!$AN$13="","",'Rekapitulace stavby'!$AN$13)</f>
      </c>
      <c r="P14" s="159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M15" s="18" t="s">
        <v>30</v>
      </c>
      <c r="O15" s="159">
        <f>IF('Rekapitulace stavby'!$AN$14="","",'Rekapitulace stavby'!$AN$14)</f>
      </c>
      <c r="P15" s="159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33</v>
      </c>
      <c r="M17" s="18" t="s">
        <v>28</v>
      </c>
      <c r="O17" s="159" t="s">
        <v>34</v>
      </c>
      <c r="P17" s="159"/>
      <c r="R17" s="23"/>
    </row>
    <row r="18" spans="2:18" s="9" customFormat="1" ht="18.75" customHeight="1">
      <c r="B18" s="22"/>
      <c r="E18" s="19" t="s">
        <v>35</v>
      </c>
      <c r="M18" s="18" t="s">
        <v>30</v>
      </c>
      <c r="O18" s="159" t="s">
        <v>36</v>
      </c>
      <c r="P18" s="159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38</v>
      </c>
      <c r="M20" s="18" t="s">
        <v>28</v>
      </c>
      <c r="O20" s="159"/>
      <c r="P20" s="159"/>
      <c r="R20" s="23"/>
    </row>
    <row r="21" spans="2:18" s="9" customFormat="1" ht="18.75" customHeight="1">
      <c r="B21" s="22"/>
      <c r="E21" s="19" t="s">
        <v>39</v>
      </c>
      <c r="M21" s="18" t="s">
        <v>30</v>
      </c>
      <c r="O21" s="159"/>
      <c r="P21" s="159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40</v>
      </c>
      <c r="R23" s="23"/>
    </row>
    <row r="24" spans="2:18" s="83" customFormat="1" ht="15.75" customHeight="1">
      <c r="B24" s="84"/>
      <c r="E24" s="161"/>
      <c r="F24" s="161"/>
      <c r="G24" s="161"/>
      <c r="H24" s="161"/>
      <c r="I24" s="161"/>
      <c r="J24" s="161"/>
      <c r="K24" s="161"/>
      <c r="L24" s="161"/>
      <c r="R24" s="85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6" t="s">
        <v>108</v>
      </c>
      <c r="M27" s="162">
        <f>$N$88</f>
        <v>0</v>
      </c>
      <c r="N27" s="162"/>
      <c r="O27" s="162"/>
      <c r="P27" s="162"/>
      <c r="R27" s="23"/>
    </row>
    <row r="28" spans="2:18" s="9" customFormat="1" ht="15" customHeight="1">
      <c r="B28" s="22"/>
      <c r="D28" s="21" t="s">
        <v>109</v>
      </c>
      <c r="M28" s="162">
        <f>$N$94</f>
        <v>0</v>
      </c>
      <c r="N28" s="162"/>
      <c r="O28" s="162"/>
      <c r="P28" s="16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7" t="s">
        <v>43</v>
      </c>
      <c r="M30" s="180">
        <f>ROUND($M$27+$M$28,2)</f>
        <v>0</v>
      </c>
      <c r="N30" s="180"/>
      <c r="O30" s="180"/>
      <c r="P30" s="180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44</v>
      </c>
      <c r="E32" s="27" t="s">
        <v>45</v>
      </c>
      <c r="F32" s="88">
        <v>0.21</v>
      </c>
      <c r="G32" s="89" t="s">
        <v>46</v>
      </c>
      <c r="H32" s="181">
        <f>ROUND((SUM($BE$94:$BE$95)+SUM($BE$113:$BE$126)),2)</f>
        <v>0</v>
      </c>
      <c r="I32" s="181"/>
      <c r="J32" s="181"/>
      <c r="M32" s="181">
        <f>ROUND(ROUND((SUM($BE$94:$BE$95)+SUM($BE$113:$BE$126)),2)*$F$32,2)</f>
        <v>0</v>
      </c>
      <c r="N32" s="181"/>
      <c r="O32" s="181"/>
      <c r="P32" s="181"/>
      <c r="R32" s="23"/>
    </row>
    <row r="33" spans="2:18" s="9" customFormat="1" ht="15" customHeight="1">
      <c r="B33" s="22"/>
      <c r="E33" s="27" t="s">
        <v>47</v>
      </c>
      <c r="F33" s="88">
        <v>0.15</v>
      </c>
      <c r="G33" s="89" t="s">
        <v>46</v>
      </c>
      <c r="H33" s="181">
        <f>ROUND((SUM($BF$94:$BF$95)+SUM($BF$113:$BF$126)),2)</f>
        <v>0</v>
      </c>
      <c r="I33" s="181"/>
      <c r="J33" s="181"/>
      <c r="M33" s="181">
        <f>ROUND(ROUND((SUM($BF$94:$BF$95)+SUM($BF$113:$BF$126)),2)*$F$33,2)</f>
        <v>0</v>
      </c>
      <c r="N33" s="181"/>
      <c r="O33" s="181"/>
      <c r="P33" s="181"/>
      <c r="R33" s="23"/>
    </row>
    <row r="34" spans="2:18" s="9" customFormat="1" ht="15" customHeight="1" hidden="1">
      <c r="B34" s="22"/>
      <c r="E34" s="27" t="s">
        <v>48</v>
      </c>
      <c r="F34" s="88">
        <v>0.21</v>
      </c>
      <c r="G34" s="89" t="s">
        <v>46</v>
      </c>
      <c r="H34" s="181">
        <f>ROUND((SUM($BG$94:$BG$95)+SUM($BG$113:$BG$126)),2)</f>
        <v>0</v>
      </c>
      <c r="I34" s="181"/>
      <c r="J34" s="181"/>
      <c r="M34" s="181">
        <v>0</v>
      </c>
      <c r="N34" s="181"/>
      <c r="O34" s="181"/>
      <c r="P34" s="181"/>
      <c r="R34" s="23"/>
    </row>
    <row r="35" spans="2:18" s="9" customFormat="1" ht="15" customHeight="1" hidden="1">
      <c r="B35" s="22"/>
      <c r="E35" s="27" t="s">
        <v>49</v>
      </c>
      <c r="F35" s="88">
        <v>0.15</v>
      </c>
      <c r="G35" s="89" t="s">
        <v>46</v>
      </c>
      <c r="H35" s="181">
        <f>ROUND((SUM($BH$94:$BH$95)+SUM($BH$113:$BH$126)),2)</f>
        <v>0</v>
      </c>
      <c r="I35" s="181"/>
      <c r="J35" s="181"/>
      <c r="M35" s="181">
        <v>0</v>
      </c>
      <c r="N35" s="181"/>
      <c r="O35" s="181"/>
      <c r="P35" s="181"/>
      <c r="R35" s="23"/>
    </row>
    <row r="36" spans="2:18" s="9" customFormat="1" ht="15" customHeight="1" hidden="1">
      <c r="B36" s="22"/>
      <c r="E36" s="27" t="s">
        <v>50</v>
      </c>
      <c r="F36" s="88">
        <v>0</v>
      </c>
      <c r="G36" s="89" t="s">
        <v>46</v>
      </c>
      <c r="H36" s="181">
        <f>ROUND((SUM($BI$94:$BI$95)+SUM($BI$113:$BI$126)),2)</f>
        <v>0</v>
      </c>
      <c r="I36" s="181"/>
      <c r="J36" s="181"/>
      <c r="M36" s="181">
        <v>0</v>
      </c>
      <c r="N36" s="181"/>
      <c r="O36" s="181"/>
      <c r="P36" s="181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51</v>
      </c>
      <c r="E38" s="32"/>
      <c r="F38" s="32"/>
      <c r="G38" s="90" t="s">
        <v>52</v>
      </c>
      <c r="H38" s="33" t="s">
        <v>53</v>
      </c>
      <c r="I38" s="32"/>
      <c r="J38" s="32"/>
      <c r="K38" s="32"/>
      <c r="L38" s="167">
        <f>SUM($M$30:$M$36)</f>
        <v>0</v>
      </c>
      <c r="M38" s="167"/>
      <c r="N38" s="167"/>
      <c r="O38" s="167"/>
      <c r="P38" s="167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54</v>
      </c>
      <c r="E50" s="35"/>
      <c r="F50" s="35"/>
      <c r="G50" s="35"/>
      <c r="H50" s="36"/>
      <c r="J50" s="34" t="s">
        <v>55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56</v>
      </c>
      <c r="E59" s="40"/>
      <c r="F59" s="40"/>
      <c r="G59" s="41" t="s">
        <v>57</v>
      </c>
      <c r="H59" s="42"/>
      <c r="J59" s="39" t="s">
        <v>56</v>
      </c>
      <c r="K59" s="40"/>
      <c r="L59" s="40"/>
      <c r="M59" s="40"/>
      <c r="N59" s="41" t="s">
        <v>57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58</v>
      </c>
      <c r="E61" s="35"/>
      <c r="F61" s="35"/>
      <c r="G61" s="35"/>
      <c r="H61" s="36"/>
      <c r="J61" s="34" t="s">
        <v>59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56</v>
      </c>
      <c r="E70" s="40"/>
      <c r="F70" s="40"/>
      <c r="G70" s="41" t="s">
        <v>57</v>
      </c>
      <c r="H70" s="42"/>
      <c r="J70" s="39" t="s">
        <v>56</v>
      </c>
      <c r="K70" s="40"/>
      <c r="L70" s="40"/>
      <c r="M70" s="40"/>
      <c r="N70" s="41" t="s">
        <v>57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58" t="s">
        <v>110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16</v>
      </c>
      <c r="F78" s="178" t="str">
        <f>$F$6</f>
        <v>Hřebeč-Netřeby dostavba kanalizace, tlakové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3"/>
    </row>
    <row r="79" spans="2:18" s="9" customFormat="1" ht="37.5" customHeight="1">
      <c r="B79" s="22"/>
      <c r="C79" s="51" t="s">
        <v>106</v>
      </c>
      <c r="F79" s="168" t="str">
        <f>$F$7</f>
        <v>001 - Vedlejší a ostatní náklady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22</v>
      </c>
      <c r="F81" s="19" t="str">
        <f>$F$9</f>
        <v>Hřebeč</v>
      </c>
      <c r="K81" s="18" t="s">
        <v>24</v>
      </c>
      <c r="M81" s="179" t="str">
        <f>IF($O$9="","",$O$9)</f>
        <v>Vyplnit</v>
      </c>
      <c r="N81" s="179"/>
      <c r="O81" s="179"/>
      <c r="P81" s="179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27</v>
      </c>
      <c r="F83" s="19" t="str">
        <f>$E$12</f>
        <v>Obec Hřebeč</v>
      </c>
      <c r="K83" s="18" t="s">
        <v>33</v>
      </c>
      <c r="M83" s="159" t="str">
        <f>$E$18</f>
        <v>D plus, projektová a inženýrská a.s.</v>
      </c>
      <c r="N83" s="159"/>
      <c r="O83" s="159"/>
      <c r="P83" s="159"/>
      <c r="Q83" s="159"/>
      <c r="R83" s="23"/>
    </row>
    <row r="84" spans="2:18" s="9" customFormat="1" ht="15" customHeight="1">
      <c r="B84" s="22"/>
      <c r="C84" s="18" t="s">
        <v>31</v>
      </c>
      <c r="F84" s="19" t="str">
        <f>IF($E$15="","",$E$15)</f>
        <v> </v>
      </c>
      <c r="K84" s="18" t="s">
        <v>38</v>
      </c>
      <c r="M84" s="159" t="str">
        <f>$E$21</f>
        <v>Ing.Natálie Veselá</v>
      </c>
      <c r="N84" s="159"/>
      <c r="O84" s="159"/>
      <c r="P84" s="159"/>
      <c r="Q84" s="159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82" t="s">
        <v>111</v>
      </c>
      <c r="D86" s="182"/>
      <c r="E86" s="182"/>
      <c r="F86" s="182"/>
      <c r="G86" s="182"/>
      <c r="H86" s="30"/>
      <c r="I86" s="30"/>
      <c r="J86" s="30"/>
      <c r="K86" s="30"/>
      <c r="L86" s="30"/>
      <c r="M86" s="30"/>
      <c r="N86" s="182" t="s">
        <v>112</v>
      </c>
      <c r="O86" s="182"/>
      <c r="P86" s="182"/>
      <c r="Q86" s="18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113</v>
      </c>
      <c r="N88" s="173">
        <f>$N$113</f>
        <v>0</v>
      </c>
      <c r="O88" s="173"/>
      <c r="P88" s="173"/>
      <c r="Q88" s="173"/>
      <c r="R88" s="23"/>
      <c r="AU88" s="9" t="s">
        <v>114</v>
      </c>
    </row>
    <row r="89" spans="2:18" s="67" customFormat="1" ht="25.5" customHeight="1">
      <c r="B89" s="91"/>
      <c r="D89" s="92" t="s">
        <v>115</v>
      </c>
      <c r="N89" s="183">
        <f>$N$114</f>
        <v>0</v>
      </c>
      <c r="O89" s="183"/>
      <c r="P89" s="183"/>
      <c r="Q89" s="183"/>
      <c r="R89" s="93"/>
    </row>
    <row r="90" spans="2:18" s="86" customFormat="1" ht="21" customHeight="1">
      <c r="B90" s="94"/>
      <c r="D90" s="95" t="s">
        <v>116</v>
      </c>
      <c r="N90" s="184">
        <f>$N$115</f>
        <v>0</v>
      </c>
      <c r="O90" s="184"/>
      <c r="P90" s="184"/>
      <c r="Q90" s="184"/>
      <c r="R90" s="96"/>
    </row>
    <row r="91" spans="2:18" s="86" customFormat="1" ht="21" customHeight="1">
      <c r="B91" s="94"/>
      <c r="D91" s="95" t="s">
        <v>117</v>
      </c>
      <c r="N91" s="184">
        <f>$N$120</f>
        <v>0</v>
      </c>
      <c r="O91" s="184"/>
      <c r="P91" s="184"/>
      <c r="Q91" s="184"/>
      <c r="R91" s="96"/>
    </row>
    <row r="92" spans="2:18" s="86" customFormat="1" ht="21" customHeight="1">
      <c r="B92" s="94"/>
      <c r="D92" s="95" t="s">
        <v>118</v>
      </c>
      <c r="N92" s="184">
        <f>$N$125</f>
        <v>0</v>
      </c>
      <c r="O92" s="184"/>
      <c r="P92" s="184"/>
      <c r="Q92" s="184"/>
      <c r="R92" s="96"/>
    </row>
    <row r="93" spans="2:18" s="9" customFormat="1" ht="22.5" customHeight="1">
      <c r="B93" s="22"/>
      <c r="R93" s="23"/>
    </row>
    <row r="94" spans="2:21" s="9" customFormat="1" ht="30" customHeight="1">
      <c r="B94" s="22"/>
      <c r="C94" s="62" t="s">
        <v>119</v>
      </c>
      <c r="N94" s="173">
        <v>0</v>
      </c>
      <c r="O94" s="173"/>
      <c r="P94" s="173"/>
      <c r="Q94" s="173"/>
      <c r="R94" s="23"/>
      <c r="T94" s="97"/>
      <c r="U94" s="98" t="s">
        <v>44</v>
      </c>
    </row>
    <row r="95" spans="2:18" s="9" customFormat="1" ht="18.75" customHeight="1">
      <c r="B95" s="22"/>
      <c r="R95" s="23"/>
    </row>
    <row r="96" spans="2:18" s="9" customFormat="1" ht="30" customHeight="1">
      <c r="B96" s="22"/>
      <c r="C96" s="81" t="s">
        <v>98</v>
      </c>
      <c r="D96" s="30"/>
      <c r="E96" s="30"/>
      <c r="F96" s="30"/>
      <c r="G96" s="30"/>
      <c r="H96" s="30"/>
      <c r="I96" s="30"/>
      <c r="J96" s="30"/>
      <c r="K96" s="30"/>
      <c r="L96" s="176">
        <f>ROUND(SUM($N$88+$N$94),2)</f>
        <v>0</v>
      </c>
      <c r="M96" s="176"/>
      <c r="N96" s="176"/>
      <c r="O96" s="176"/>
      <c r="P96" s="176"/>
      <c r="Q96" s="176"/>
      <c r="R96" s="23"/>
    </row>
    <row r="97" spans="2:18" s="9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</row>
    <row r="101" spans="2:18" s="9" customFormat="1" ht="7.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</row>
    <row r="102" spans="2:18" s="9" customFormat="1" ht="37.5" customHeight="1">
      <c r="B102" s="22"/>
      <c r="C102" s="158" t="s">
        <v>120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23"/>
    </row>
    <row r="103" spans="2:18" s="9" customFormat="1" ht="7.5" customHeight="1">
      <c r="B103" s="22"/>
      <c r="R103" s="23"/>
    </row>
    <row r="104" spans="2:18" s="9" customFormat="1" ht="30.75" customHeight="1">
      <c r="B104" s="22"/>
      <c r="C104" s="18" t="s">
        <v>16</v>
      </c>
      <c r="F104" s="178" t="str">
        <f>$F$6</f>
        <v>Hřebeč-Netřeby dostavba kanalizace, tlakové</v>
      </c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R104" s="23"/>
    </row>
    <row r="105" spans="2:18" s="9" customFormat="1" ht="37.5" customHeight="1">
      <c r="B105" s="22"/>
      <c r="C105" s="51" t="s">
        <v>106</v>
      </c>
      <c r="F105" s="168" t="str">
        <f>$F$7</f>
        <v>001 - Vedlejší a ostatní náklady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R105" s="23"/>
    </row>
    <row r="106" spans="2:18" s="9" customFormat="1" ht="7.5" customHeight="1">
      <c r="B106" s="22"/>
      <c r="R106" s="23"/>
    </row>
    <row r="107" spans="2:18" s="9" customFormat="1" ht="18.75" customHeight="1">
      <c r="B107" s="22"/>
      <c r="C107" s="18" t="s">
        <v>22</v>
      </c>
      <c r="F107" s="19" t="str">
        <f>$F$9</f>
        <v>Hřebeč</v>
      </c>
      <c r="K107" s="18" t="s">
        <v>24</v>
      </c>
      <c r="M107" s="179" t="str">
        <f>IF($O$9="","",$O$9)</f>
        <v>Vyplnit</v>
      </c>
      <c r="N107" s="179"/>
      <c r="O107" s="179"/>
      <c r="P107" s="179"/>
      <c r="R107" s="23"/>
    </row>
    <row r="108" spans="2:18" s="9" customFormat="1" ht="7.5" customHeight="1">
      <c r="B108" s="22"/>
      <c r="R108" s="23"/>
    </row>
    <row r="109" spans="2:18" s="9" customFormat="1" ht="15.75" customHeight="1">
      <c r="B109" s="22"/>
      <c r="C109" s="18" t="s">
        <v>27</v>
      </c>
      <c r="F109" s="19" t="str">
        <f>$E$12</f>
        <v>Obec Hřebeč</v>
      </c>
      <c r="K109" s="18" t="s">
        <v>33</v>
      </c>
      <c r="M109" s="159" t="str">
        <f>$E$18</f>
        <v>D plus, projektová a inženýrská a.s.</v>
      </c>
      <c r="N109" s="159"/>
      <c r="O109" s="159"/>
      <c r="P109" s="159"/>
      <c r="Q109" s="159"/>
      <c r="R109" s="23"/>
    </row>
    <row r="110" spans="2:18" s="9" customFormat="1" ht="15" customHeight="1">
      <c r="B110" s="22"/>
      <c r="C110" s="18" t="s">
        <v>31</v>
      </c>
      <c r="F110" s="19" t="str">
        <f>IF($E$15="","",$E$15)</f>
        <v> </v>
      </c>
      <c r="K110" s="18" t="s">
        <v>38</v>
      </c>
      <c r="M110" s="159" t="str">
        <f>$E$21</f>
        <v>Ing.Natálie Veselá</v>
      </c>
      <c r="N110" s="159"/>
      <c r="O110" s="159"/>
      <c r="P110" s="159"/>
      <c r="Q110" s="159"/>
      <c r="R110" s="23"/>
    </row>
    <row r="111" spans="2:18" s="9" customFormat="1" ht="11.25" customHeight="1">
      <c r="B111" s="22"/>
      <c r="R111" s="23"/>
    </row>
    <row r="112" spans="2:27" s="99" customFormat="1" ht="30" customHeight="1">
      <c r="B112" s="100"/>
      <c r="C112" s="101" t="s">
        <v>121</v>
      </c>
      <c r="D112" s="102" t="s">
        <v>122</v>
      </c>
      <c r="E112" s="102" t="s">
        <v>62</v>
      </c>
      <c r="F112" s="185" t="s">
        <v>123</v>
      </c>
      <c r="G112" s="185"/>
      <c r="H112" s="185"/>
      <c r="I112" s="185"/>
      <c r="J112" s="102" t="s">
        <v>124</v>
      </c>
      <c r="K112" s="102" t="s">
        <v>125</v>
      </c>
      <c r="L112" s="185" t="s">
        <v>126</v>
      </c>
      <c r="M112" s="185"/>
      <c r="N112" s="186" t="s">
        <v>127</v>
      </c>
      <c r="O112" s="186"/>
      <c r="P112" s="186"/>
      <c r="Q112" s="186"/>
      <c r="R112" s="103"/>
      <c r="T112" s="57" t="s">
        <v>128</v>
      </c>
      <c r="U112" s="58" t="s">
        <v>44</v>
      </c>
      <c r="V112" s="58" t="s">
        <v>129</v>
      </c>
      <c r="W112" s="58" t="s">
        <v>130</v>
      </c>
      <c r="X112" s="58" t="s">
        <v>131</v>
      </c>
      <c r="Y112" s="58" t="s">
        <v>132</v>
      </c>
      <c r="Z112" s="58" t="s">
        <v>133</v>
      </c>
      <c r="AA112" s="59" t="s">
        <v>134</v>
      </c>
    </row>
    <row r="113" spans="2:63" s="9" customFormat="1" ht="30" customHeight="1">
      <c r="B113" s="22"/>
      <c r="C113" s="62" t="s">
        <v>108</v>
      </c>
      <c r="N113" s="187">
        <f>$BK$113</f>
        <v>0</v>
      </c>
      <c r="O113" s="187"/>
      <c r="P113" s="187"/>
      <c r="Q113" s="187"/>
      <c r="R113" s="23"/>
      <c r="T113" s="61"/>
      <c r="U113" s="35"/>
      <c r="V113" s="35"/>
      <c r="W113" s="104">
        <f>$W$114</f>
        <v>0</v>
      </c>
      <c r="X113" s="35"/>
      <c r="Y113" s="104">
        <f>$Y$114</f>
        <v>0</v>
      </c>
      <c r="Z113" s="35"/>
      <c r="AA113" s="105">
        <f>$AA$114</f>
        <v>0</v>
      </c>
      <c r="AT113" s="9" t="s">
        <v>79</v>
      </c>
      <c r="AU113" s="9" t="s">
        <v>114</v>
      </c>
      <c r="BK113" s="106">
        <f>$BK$114</f>
        <v>0</v>
      </c>
    </row>
    <row r="114" spans="2:63" s="107" customFormat="1" ht="37.5" customHeight="1">
      <c r="B114" s="108"/>
      <c r="D114" s="109" t="s">
        <v>115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188">
        <f>$BK$114</f>
        <v>0</v>
      </c>
      <c r="O114" s="188"/>
      <c r="P114" s="188"/>
      <c r="Q114" s="188"/>
      <c r="R114" s="110"/>
      <c r="T114" s="111"/>
      <c r="W114" s="112">
        <f>$W$115+$W$120+$W$125</f>
        <v>0</v>
      </c>
      <c r="Y114" s="112">
        <f>$Y$115+$Y$120+$Y$125</f>
        <v>0</v>
      </c>
      <c r="AA114" s="113">
        <f>$AA$115+$AA$120+$AA$125</f>
        <v>0</v>
      </c>
      <c r="AR114" s="114" t="s">
        <v>135</v>
      </c>
      <c r="AT114" s="114" t="s">
        <v>79</v>
      </c>
      <c r="AU114" s="114" t="s">
        <v>80</v>
      </c>
      <c r="AY114" s="114" t="s">
        <v>136</v>
      </c>
      <c r="BK114" s="115">
        <f>$BK$115+$BK$120+$BK$125</f>
        <v>0</v>
      </c>
    </row>
    <row r="115" spans="2:63" s="107" customFormat="1" ht="21" customHeight="1">
      <c r="B115" s="108"/>
      <c r="D115" s="116" t="s">
        <v>116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89">
        <f>$BK$115</f>
        <v>0</v>
      </c>
      <c r="O115" s="189"/>
      <c r="P115" s="189"/>
      <c r="Q115" s="189"/>
      <c r="R115" s="110"/>
      <c r="T115" s="111"/>
      <c r="W115" s="112">
        <f>SUM($W$116:$W$119)</f>
        <v>0</v>
      </c>
      <c r="Y115" s="112">
        <f>SUM($Y$116:$Y$119)</f>
        <v>0</v>
      </c>
      <c r="AA115" s="113">
        <f>SUM($AA$116:$AA$119)</f>
        <v>0</v>
      </c>
      <c r="AR115" s="114" t="s">
        <v>135</v>
      </c>
      <c r="AT115" s="114" t="s">
        <v>79</v>
      </c>
      <c r="AU115" s="114" t="s">
        <v>21</v>
      </c>
      <c r="AY115" s="114" t="s">
        <v>136</v>
      </c>
      <c r="BK115" s="115">
        <f>SUM($BK$116:$BK$119)</f>
        <v>0</v>
      </c>
    </row>
    <row r="116" spans="2:65" s="9" customFormat="1" ht="15.75" customHeight="1">
      <c r="B116" s="22"/>
      <c r="C116" s="117" t="s">
        <v>21</v>
      </c>
      <c r="D116" s="117" t="s">
        <v>137</v>
      </c>
      <c r="E116" s="118" t="s">
        <v>138</v>
      </c>
      <c r="F116" s="190" t="s">
        <v>139</v>
      </c>
      <c r="G116" s="190"/>
      <c r="H116" s="190"/>
      <c r="I116" s="190"/>
      <c r="J116" s="119" t="s">
        <v>140</v>
      </c>
      <c r="K116" s="120">
        <v>1</v>
      </c>
      <c r="L116" s="191">
        <v>0</v>
      </c>
      <c r="M116" s="191"/>
      <c r="N116" s="191">
        <f>ROUND($L$116*$K$116,2)</f>
        <v>0</v>
      </c>
      <c r="O116" s="191"/>
      <c r="P116" s="191"/>
      <c r="Q116" s="191"/>
      <c r="R116" s="23"/>
      <c r="T116" s="121"/>
      <c r="U116" s="28" t="s">
        <v>45</v>
      </c>
      <c r="V116" s="122">
        <v>0</v>
      </c>
      <c r="W116" s="122">
        <f>$V$116*$K$116</f>
        <v>0</v>
      </c>
      <c r="X116" s="122">
        <v>0</v>
      </c>
      <c r="Y116" s="122">
        <f>$X$116*$K$116</f>
        <v>0</v>
      </c>
      <c r="Z116" s="122">
        <v>0</v>
      </c>
      <c r="AA116" s="123">
        <f>$Z$116*$K$116</f>
        <v>0</v>
      </c>
      <c r="AR116" s="9" t="s">
        <v>141</v>
      </c>
      <c r="AT116" s="9" t="s">
        <v>137</v>
      </c>
      <c r="AU116" s="9" t="s">
        <v>104</v>
      </c>
      <c r="AY116" s="9" t="s">
        <v>136</v>
      </c>
      <c r="BE116" s="124">
        <f>IF($U$116="základní",$N$116,0)</f>
        <v>0</v>
      </c>
      <c r="BF116" s="124">
        <f>IF($U$116="snížená",$N$116,0)</f>
        <v>0</v>
      </c>
      <c r="BG116" s="124">
        <f>IF($U$116="zákl. přenesená",$N$116,0)</f>
        <v>0</v>
      </c>
      <c r="BH116" s="124">
        <f>IF($U$116="sníž. přenesená",$N$116,0)</f>
        <v>0</v>
      </c>
      <c r="BI116" s="124">
        <f>IF($U$116="nulová",$N$116,0)</f>
        <v>0</v>
      </c>
      <c r="BJ116" s="9" t="s">
        <v>21</v>
      </c>
      <c r="BK116" s="124">
        <f>ROUND($L$116*$K$116,2)</f>
        <v>0</v>
      </c>
      <c r="BL116" s="9" t="s">
        <v>141</v>
      </c>
      <c r="BM116" s="9" t="s">
        <v>142</v>
      </c>
    </row>
    <row r="117" spans="2:65" s="9" customFormat="1" ht="15.75" customHeight="1">
      <c r="B117" s="22"/>
      <c r="C117" s="117" t="s">
        <v>104</v>
      </c>
      <c r="D117" s="117" t="s">
        <v>137</v>
      </c>
      <c r="E117" s="118" t="s">
        <v>143</v>
      </c>
      <c r="F117" s="190" t="s">
        <v>144</v>
      </c>
      <c r="G117" s="190"/>
      <c r="H117" s="190"/>
      <c r="I117" s="190"/>
      <c r="J117" s="119" t="s">
        <v>140</v>
      </c>
      <c r="K117" s="120">
        <v>1</v>
      </c>
      <c r="L117" s="191">
        <v>0</v>
      </c>
      <c r="M117" s="191"/>
      <c r="N117" s="191">
        <f>ROUND($L$117*$K$117,2)</f>
        <v>0</v>
      </c>
      <c r="O117" s="191"/>
      <c r="P117" s="191"/>
      <c r="Q117" s="191"/>
      <c r="R117" s="23"/>
      <c r="T117" s="121"/>
      <c r="U117" s="28" t="s">
        <v>45</v>
      </c>
      <c r="V117" s="122">
        <v>0</v>
      </c>
      <c r="W117" s="122">
        <f>$V$117*$K$117</f>
        <v>0</v>
      </c>
      <c r="X117" s="122">
        <v>0</v>
      </c>
      <c r="Y117" s="122">
        <f>$X$117*$K$117</f>
        <v>0</v>
      </c>
      <c r="Z117" s="122">
        <v>0</v>
      </c>
      <c r="AA117" s="123">
        <f>$Z$117*$K$117</f>
        <v>0</v>
      </c>
      <c r="AR117" s="9" t="s">
        <v>141</v>
      </c>
      <c r="AT117" s="9" t="s">
        <v>137</v>
      </c>
      <c r="AU117" s="9" t="s">
        <v>104</v>
      </c>
      <c r="AY117" s="9" t="s">
        <v>136</v>
      </c>
      <c r="BE117" s="124">
        <f>IF($U$117="základní",$N$117,0)</f>
        <v>0</v>
      </c>
      <c r="BF117" s="124">
        <f>IF($U$117="snížená",$N$117,0)</f>
        <v>0</v>
      </c>
      <c r="BG117" s="124">
        <f>IF($U$117="zákl. přenesená",$N$117,0)</f>
        <v>0</v>
      </c>
      <c r="BH117" s="124">
        <f>IF($U$117="sníž. přenesená",$N$117,0)</f>
        <v>0</v>
      </c>
      <c r="BI117" s="124">
        <f>IF($U$117="nulová",$N$117,0)</f>
        <v>0</v>
      </c>
      <c r="BJ117" s="9" t="s">
        <v>21</v>
      </c>
      <c r="BK117" s="124">
        <f>ROUND($L$117*$K$117,2)</f>
        <v>0</v>
      </c>
      <c r="BL117" s="9" t="s">
        <v>141</v>
      </c>
      <c r="BM117" s="9" t="s">
        <v>145</v>
      </c>
    </row>
    <row r="118" spans="2:65" s="9" customFormat="1" ht="15.75" customHeight="1">
      <c r="B118" s="22"/>
      <c r="C118" s="117" t="s">
        <v>146</v>
      </c>
      <c r="D118" s="117" t="s">
        <v>137</v>
      </c>
      <c r="E118" s="118" t="s">
        <v>147</v>
      </c>
      <c r="F118" s="190" t="s">
        <v>148</v>
      </c>
      <c r="G118" s="190"/>
      <c r="H118" s="190"/>
      <c r="I118" s="190"/>
      <c r="J118" s="119" t="s">
        <v>140</v>
      </c>
      <c r="K118" s="120">
        <v>1</v>
      </c>
      <c r="L118" s="191">
        <v>0</v>
      </c>
      <c r="M118" s="191"/>
      <c r="N118" s="191">
        <f>ROUND($L$118*$K$118,2)</f>
        <v>0</v>
      </c>
      <c r="O118" s="191"/>
      <c r="P118" s="191"/>
      <c r="Q118" s="191"/>
      <c r="R118" s="23"/>
      <c r="T118" s="121"/>
      <c r="U118" s="28" t="s">
        <v>45</v>
      </c>
      <c r="V118" s="122">
        <v>0</v>
      </c>
      <c r="W118" s="122">
        <f>$V$118*$K$118</f>
        <v>0</v>
      </c>
      <c r="X118" s="122">
        <v>0</v>
      </c>
      <c r="Y118" s="122">
        <f>$X$118*$K$118</f>
        <v>0</v>
      </c>
      <c r="Z118" s="122">
        <v>0</v>
      </c>
      <c r="AA118" s="123">
        <f>$Z$118*$K$118</f>
        <v>0</v>
      </c>
      <c r="AR118" s="9" t="s">
        <v>141</v>
      </c>
      <c r="AT118" s="9" t="s">
        <v>137</v>
      </c>
      <c r="AU118" s="9" t="s">
        <v>104</v>
      </c>
      <c r="AY118" s="9" t="s">
        <v>136</v>
      </c>
      <c r="BE118" s="124">
        <f>IF($U$118="základní",$N$118,0)</f>
        <v>0</v>
      </c>
      <c r="BF118" s="124">
        <f>IF($U$118="snížená",$N$118,0)</f>
        <v>0</v>
      </c>
      <c r="BG118" s="124">
        <f>IF($U$118="zákl. přenesená",$N$118,0)</f>
        <v>0</v>
      </c>
      <c r="BH118" s="124">
        <f>IF($U$118="sníž. přenesená",$N$118,0)</f>
        <v>0</v>
      </c>
      <c r="BI118" s="124">
        <f>IF($U$118="nulová",$N$118,0)</f>
        <v>0</v>
      </c>
      <c r="BJ118" s="9" t="s">
        <v>21</v>
      </c>
      <c r="BK118" s="124">
        <f>ROUND($L$118*$K$118,2)</f>
        <v>0</v>
      </c>
      <c r="BL118" s="9" t="s">
        <v>141</v>
      </c>
      <c r="BM118" s="9" t="s">
        <v>149</v>
      </c>
    </row>
    <row r="119" spans="2:65" s="9" customFormat="1" ht="15.75" customHeight="1">
      <c r="B119" s="22"/>
      <c r="C119" s="117" t="s">
        <v>135</v>
      </c>
      <c r="D119" s="117" t="s">
        <v>137</v>
      </c>
      <c r="E119" s="118" t="s">
        <v>150</v>
      </c>
      <c r="F119" s="190" t="s">
        <v>151</v>
      </c>
      <c r="G119" s="190"/>
      <c r="H119" s="190"/>
      <c r="I119" s="190"/>
      <c r="J119" s="119" t="s">
        <v>140</v>
      </c>
      <c r="K119" s="120">
        <v>1</v>
      </c>
      <c r="L119" s="191">
        <v>0</v>
      </c>
      <c r="M119" s="191"/>
      <c r="N119" s="191">
        <f>ROUND($L$119*$K$119,2)</f>
        <v>0</v>
      </c>
      <c r="O119" s="191"/>
      <c r="P119" s="191"/>
      <c r="Q119" s="191"/>
      <c r="R119" s="23"/>
      <c r="T119" s="121"/>
      <c r="U119" s="28" t="s">
        <v>45</v>
      </c>
      <c r="V119" s="122">
        <v>0</v>
      </c>
      <c r="W119" s="122">
        <f>$V$119*$K$119</f>
        <v>0</v>
      </c>
      <c r="X119" s="122">
        <v>0</v>
      </c>
      <c r="Y119" s="122">
        <f>$X$119*$K$119</f>
        <v>0</v>
      </c>
      <c r="Z119" s="122">
        <v>0</v>
      </c>
      <c r="AA119" s="123">
        <f>$Z$119*$K$119</f>
        <v>0</v>
      </c>
      <c r="AR119" s="9" t="s">
        <v>141</v>
      </c>
      <c r="AT119" s="9" t="s">
        <v>137</v>
      </c>
      <c r="AU119" s="9" t="s">
        <v>104</v>
      </c>
      <c r="AY119" s="9" t="s">
        <v>136</v>
      </c>
      <c r="BE119" s="124">
        <f>IF($U$119="základní",$N$119,0)</f>
        <v>0</v>
      </c>
      <c r="BF119" s="124">
        <f>IF($U$119="snížená",$N$119,0)</f>
        <v>0</v>
      </c>
      <c r="BG119" s="124">
        <f>IF($U$119="zákl. přenesená",$N$119,0)</f>
        <v>0</v>
      </c>
      <c r="BH119" s="124">
        <f>IF($U$119="sníž. přenesená",$N$119,0)</f>
        <v>0</v>
      </c>
      <c r="BI119" s="124">
        <f>IF($U$119="nulová",$N$119,0)</f>
        <v>0</v>
      </c>
      <c r="BJ119" s="9" t="s">
        <v>21</v>
      </c>
      <c r="BK119" s="124">
        <f>ROUND($L$119*$K$119,2)</f>
        <v>0</v>
      </c>
      <c r="BL119" s="9" t="s">
        <v>141</v>
      </c>
      <c r="BM119" s="9" t="s">
        <v>152</v>
      </c>
    </row>
    <row r="120" spans="2:63" s="107" customFormat="1" ht="30.75" customHeight="1">
      <c r="B120" s="108"/>
      <c r="D120" s="116" t="s">
        <v>117</v>
      </c>
      <c r="E120" s="116"/>
      <c r="F120" s="116"/>
      <c r="G120" s="116"/>
      <c r="H120" s="116"/>
      <c r="I120" s="116"/>
      <c r="J120" s="116"/>
      <c r="K120" s="116"/>
      <c r="L120" s="116"/>
      <c r="M120" s="116"/>
      <c r="N120" s="189">
        <f>$BK$120</f>
        <v>0</v>
      </c>
      <c r="O120" s="189"/>
      <c r="P120" s="189"/>
      <c r="Q120" s="189"/>
      <c r="R120" s="110"/>
      <c r="T120" s="111"/>
      <c r="W120" s="112">
        <f>SUM($W$121:$W$124)</f>
        <v>0</v>
      </c>
      <c r="Y120" s="112">
        <f>SUM($Y$121:$Y$124)</f>
        <v>0</v>
      </c>
      <c r="AA120" s="113">
        <f>SUM($AA$121:$AA$124)</f>
        <v>0</v>
      </c>
      <c r="AR120" s="114" t="s">
        <v>135</v>
      </c>
      <c r="AT120" s="114" t="s">
        <v>79</v>
      </c>
      <c r="AU120" s="114" t="s">
        <v>21</v>
      </c>
      <c r="AY120" s="114" t="s">
        <v>136</v>
      </c>
      <c r="BK120" s="115">
        <f>SUM($BK$121:$BK$124)</f>
        <v>0</v>
      </c>
    </row>
    <row r="121" spans="2:65" s="9" customFormat="1" ht="63" customHeight="1">
      <c r="B121" s="22"/>
      <c r="C121" s="117" t="s">
        <v>153</v>
      </c>
      <c r="D121" s="117" t="s">
        <v>137</v>
      </c>
      <c r="E121" s="118" t="s">
        <v>154</v>
      </c>
      <c r="F121" s="190" t="s">
        <v>155</v>
      </c>
      <c r="G121" s="190"/>
      <c r="H121" s="190"/>
      <c r="I121" s="190"/>
      <c r="J121" s="119" t="s">
        <v>156</v>
      </c>
      <c r="K121" s="120">
        <v>1</v>
      </c>
      <c r="L121" s="191">
        <v>0</v>
      </c>
      <c r="M121" s="191"/>
      <c r="N121" s="191">
        <f>ROUND($L$121*$K$121,2)</f>
        <v>0</v>
      </c>
      <c r="O121" s="191"/>
      <c r="P121" s="191"/>
      <c r="Q121" s="191"/>
      <c r="R121" s="23"/>
      <c r="T121" s="121"/>
      <c r="U121" s="28" t="s">
        <v>45</v>
      </c>
      <c r="V121" s="122">
        <v>0</v>
      </c>
      <c r="W121" s="122">
        <f>$V$121*$K$121</f>
        <v>0</v>
      </c>
      <c r="X121" s="122">
        <v>0</v>
      </c>
      <c r="Y121" s="122">
        <f>$X$121*$K$121</f>
        <v>0</v>
      </c>
      <c r="Z121" s="122">
        <v>0</v>
      </c>
      <c r="AA121" s="123">
        <f>$Z$121*$K$121</f>
        <v>0</v>
      </c>
      <c r="AR121" s="9" t="s">
        <v>157</v>
      </c>
      <c r="AT121" s="9" t="s">
        <v>137</v>
      </c>
      <c r="AU121" s="9" t="s">
        <v>104</v>
      </c>
      <c r="AY121" s="9" t="s">
        <v>136</v>
      </c>
      <c r="BE121" s="124">
        <f>IF($U$121="základní",$N$121,0)</f>
        <v>0</v>
      </c>
      <c r="BF121" s="124">
        <f>IF($U$121="snížená",$N$121,0)</f>
        <v>0</v>
      </c>
      <c r="BG121" s="124">
        <f>IF($U$121="zákl. přenesená",$N$121,0)</f>
        <v>0</v>
      </c>
      <c r="BH121" s="124">
        <f>IF($U$121="sníž. přenesená",$N$121,0)</f>
        <v>0</v>
      </c>
      <c r="BI121" s="124">
        <f>IF($U$121="nulová",$N$121,0)</f>
        <v>0</v>
      </c>
      <c r="BJ121" s="9" t="s">
        <v>21</v>
      </c>
      <c r="BK121" s="124">
        <f>ROUND($L$121*$K$121,2)</f>
        <v>0</v>
      </c>
      <c r="BL121" s="9" t="s">
        <v>157</v>
      </c>
      <c r="BM121" s="9" t="s">
        <v>158</v>
      </c>
    </row>
    <row r="122" spans="2:47" s="9" customFormat="1" ht="57.75" customHeight="1">
      <c r="B122" s="22"/>
      <c r="F122" s="192" t="s">
        <v>159</v>
      </c>
      <c r="G122" s="192"/>
      <c r="H122" s="192"/>
      <c r="I122" s="192"/>
      <c r="R122" s="23"/>
      <c r="T122" s="125"/>
      <c r="AA122" s="56"/>
      <c r="AT122" s="9" t="s">
        <v>160</v>
      </c>
      <c r="AU122" s="9" t="s">
        <v>104</v>
      </c>
    </row>
    <row r="123" spans="2:65" s="9" customFormat="1" ht="27" customHeight="1">
      <c r="B123" s="22"/>
      <c r="C123" s="117" t="s">
        <v>161</v>
      </c>
      <c r="D123" s="117" t="s">
        <v>137</v>
      </c>
      <c r="E123" s="118" t="s">
        <v>162</v>
      </c>
      <c r="F123" s="190" t="s">
        <v>163</v>
      </c>
      <c r="G123" s="190"/>
      <c r="H123" s="190"/>
      <c r="I123" s="190"/>
      <c r="J123" s="119" t="s">
        <v>164</v>
      </c>
      <c r="K123" s="120">
        <v>1</v>
      </c>
      <c r="L123" s="191">
        <v>0</v>
      </c>
      <c r="M123" s="191"/>
      <c r="N123" s="191">
        <f>ROUND($L$123*$K$123,2)</f>
        <v>0</v>
      </c>
      <c r="O123" s="191"/>
      <c r="P123" s="191"/>
      <c r="Q123" s="191"/>
      <c r="R123" s="23"/>
      <c r="T123" s="121"/>
      <c r="U123" s="28" t="s">
        <v>45</v>
      </c>
      <c r="V123" s="122">
        <v>0</v>
      </c>
      <c r="W123" s="122">
        <f>$V$123*$K$123</f>
        <v>0</v>
      </c>
      <c r="X123" s="122">
        <v>0</v>
      </c>
      <c r="Y123" s="122">
        <f>$X$123*$K$123</f>
        <v>0</v>
      </c>
      <c r="Z123" s="122">
        <v>0</v>
      </c>
      <c r="AA123" s="123">
        <f>$Z$123*$K$123</f>
        <v>0</v>
      </c>
      <c r="AR123" s="9" t="s">
        <v>157</v>
      </c>
      <c r="AT123" s="9" t="s">
        <v>137</v>
      </c>
      <c r="AU123" s="9" t="s">
        <v>104</v>
      </c>
      <c r="AY123" s="9" t="s">
        <v>136</v>
      </c>
      <c r="BE123" s="124">
        <f>IF($U$123="základní",$N$123,0)</f>
        <v>0</v>
      </c>
      <c r="BF123" s="124">
        <f>IF($U$123="snížená",$N$123,0)</f>
        <v>0</v>
      </c>
      <c r="BG123" s="124">
        <f>IF($U$123="zákl. přenesená",$N$123,0)</f>
        <v>0</v>
      </c>
      <c r="BH123" s="124">
        <f>IF($U$123="sníž. přenesená",$N$123,0)</f>
        <v>0</v>
      </c>
      <c r="BI123" s="124">
        <f>IF($U$123="nulová",$N$123,0)</f>
        <v>0</v>
      </c>
      <c r="BJ123" s="9" t="s">
        <v>21</v>
      </c>
      <c r="BK123" s="124">
        <f>ROUND($L$123*$K$123,2)</f>
        <v>0</v>
      </c>
      <c r="BL123" s="9" t="s">
        <v>157</v>
      </c>
      <c r="BM123" s="9" t="s">
        <v>165</v>
      </c>
    </row>
    <row r="124" spans="2:47" s="9" customFormat="1" ht="18.75" customHeight="1">
      <c r="B124" s="22"/>
      <c r="F124" s="192" t="s">
        <v>166</v>
      </c>
      <c r="G124" s="192"/>
      <c r="H124" s="192"/>
      <c r="I124" s="192"/>
      <c r="R124" s="23"/>
      <c r="T124" s="125"/>
      <c r="AA124" s="56"/>
      <c r="AT124" s="9" t="s">
        <v>160</v>
      </c>
      <c r="AU124" s="9" t="s">
        <v>104</v>
      </c>
    </row>
    <row r="125" spans="2:63" s="107" customFormat="1" ht="30.75" customHeight="1">
      <c r="B125" s="108"/>
      <c r="D125" s="116" t="s">
        <v>118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189">
        <f>$BK$125</f>
        <v>0</v>
      </c>
      <c r="O125" s="189"/>
      <c r="P125" s="189"/>
      <c r="Q125" s="189"/>
      <c r="R125" s="110"/>
      <c r="T125" s="111"/>
      <c r="W125" s="112">
        <f>$W$126</f>
        <v>0</v>
      </c>
      <c r="Y125" s="112">
        <f>$Y$126</f>
        <v>0</v>
      </c>
      <c r="AA125" s="113">
        <f>$AA$126</f>
        <v>0</v>
      </c>
      <c r="AR125" s="114" t="s">
        <v>153</v>
      </c>
      <c r="AT125" s="114" t="s">
        <v>79</v>
      </c>
      <c r="AU125" s="114" t="s">
        <v>21</v>
      </c>
      <c r="AY125" s="114" t="s">
        <v>136</v>
      </c>
      <c r="BK125" s="115">
        <f>$BK$126</f>
        <v>0</v>
      </c>
    </row>
    <row r="126" spans="2:65" s="9" customFormat="1" ht="27" customHeight="1">
      <c r="B126" s="22"/>
      <c r="C126" s="117" t="s">
        <v>167</v>
      </c>
      <c r="D126" s="117" t="s">
        <v>137</v>
      </c>
      <c r="E126" s="118" t="s">
        <v>168</v>
      </c>
      <c r="F126" s="190" t="s">
        <v>169</v>
      </c>
      <c r="G126" s="190"/>
      <c r="H126" s="190"/>
      <c r="I126" s="190"/>
      <c r="J126" s="119" t="s">
        <v>140</v>
      </c>
      <c r="K126" s="120">
        <v>1</v>
      </c>
      <c r="L126" s="191">
        <v>0</v>
      </c>
      <c r="M126" s="191"/>
      <c r="N126" s="191">
        <f>ROUND($L$126*$K$126,2)</f>
        <v>0</v>
      </c>
      <c r="O126" s="191"/>
      <c r="P126" s="191"/>
      <c r="Q126" s="191"/>
      <c r="R126" s="23"/>
      <c r="T126" s="121"/>
      <c r="U126" s="126" t="s">
        <v>45</v>
      </c>
      <c r="V126" s="127">
        <v>0</v>
      </c>
      <c r="W126" s="127">
        <f>$V$126*$K$126</f>
        <v>0</v>
      </c>
      <c r="X126" s="127">
        <v>0</v>
      </c>
      <c r="Y126" s="127">
        <f>$X$126*$K$126</f>
        <v>0</v>
      </c>
      <c r="Z126" s="127">
        <v>0</v>
      </c>
      <c r="AA126" s="128">
        <f>$Z$126*$K$126</f>
        <v>0</v>
      </c>
      <c r="AR126" s="9" t="s">
        <v>141</v>
      </c>
      <c r="AT126" s="9" t="s">
        <v>137</v>
      </c>
      <c r="AU126" s="9" t="s">
        <v>104</v>
      </c>
      <c r="AY126" s="9" t="s">
        <v>136</v>
      </c>
      <c r="BE126" s="124">
        <f>IF($U$126="základní",$N$126,0)</f>
        <v>0</v>
      </c>
      <c r="BF126" s="124">
        <f>IF($U$126="snížená",$N$126,0)</f>
        <v>0</v>
      </c>
      <c r="BG126" s="124">
        <f>IF($U$126="zákl. přenesená",$N$126,0)</f>
        <v>0</v>
      </c>
      <c r="BH126" s="124">
        <f>IF($U$126="sníž. přenesená",$N$126,0)</f>
        <v>0</v>
      </c>
      <c r="BI126" s="124">
        <f>IF($U$126="nulová",$N$126,0)</f>
        <v>0</v>
      </c>
      <c r="BJ126" s="9" t="s">
        <v>21</v>
      </c>
      <c r="BK126" s="124">
        <f>ROUND($L$126*$K$126,2)</f>
        <v>0</v>
      </c>
      <c r="BL126" s="9" t="s">
        <v>141</v>
      </c>
      <c r="BM126" s="9" t="s">
        <v>170</v>
      </c>
    </row>
    <row r="127" spans="2:18" s="9" customFormat="1" ht="7.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5"/>
    </row>
    <row r="128" s="1" customFormat="1" ht="14.25" customHeight="1"/>
  </sheetData>
  <sheetProtection selectLockedCells="1" selectUnlockedCells="1"/>
  <mergeCells count="82">
    <mergeCell ref="F124:I124"/>
    <mergeCell ref="N125:Q125"/>
    <mergeCell ref="F126:I126"/>
    <mergeCell ref="L126:M126"/>
    <mergeCell ref="N126:Q126"/>
    <mergeCell ref="N120:Q120"/>
    <mergeCell ref="F121:I121"/>
    <mergeCell ref="L121:M121"/>
    <mergeCell ref="N121:Q121"/>
    <mergeCell ref="F122:I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N115:Q115"/>
    <mergeCell ref="F116:I116"/>
    <mergeCell ref="L116:M116"/>
    <mergeCell ref="N116:Q116"/>
    <mergeCell ref="F117:I117"/>
    <mergeCell ref="L117:M117"/>
    <mergeCell ref="N117:Q117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12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2"/>
  <sheetViews>
    <sheetView showGridLines="0" zoomScalePageLayoutView="0" workbookViewId="0" topLeftCell="A1">
      <pane ySplit="1" topLeftCell="A256" activePane="bottomLeft" state="frozen"/>
      <selection pane="topLeft" activeCell="A1" sqref="A1"/>
      <selection pane="bottomLeft" activeCell="L106" sqref="L106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2"/>
      <c r="B1" s="4"/>
      <c r="C1" s="4"/>
      <c r="D1" s="5" t="s">
        <v>1</v>
      </c>
      <c r="E1" s="4"/>
      <c r="F1" s="6" t="s">
        <v>99</v>
      </c>
      <c r="G1" s="6"/>
      <c r="H1" s="177" t="s">
        <v>100</v>
      </c>
      <c r="I1" s="177"/>
      <c r="J1" s="177"/>
      <c r="K1" s="177"/>
      <c r="L1" s="6" t="s">
        <v>101</v>
      </c>
      <c r="M1" s="4"/>
      <c r="N1" s="4"/>
      <c r="O1" s="5" t="s">
        <v>102</v>
      </c>
      <c r="P1" s="4"/>
      <c r="Q1" s="4"/>
      <c r="R1" s="4"/>
      <c r="S1" s="6" t="s">
        <v>103</v>
      </c>
      <c r="T1" s="6"/>
      <c r="U1" s="82"/>
      <c r="V1" s="82"/>
    </row>
    <row r="2" spans="3:56" s="1" customFormat="1" ht="37.5" customHeight="1">
      <c r="C2" s="156" t="s">
        <v>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57" t="s">
        <v>7</v>
      </c>
      <c r="T2" s="157"/>
      <c r="U2" s="157"/>
      <c r="V2" s="157"/>
      <c r="W2" s="157"/>
      <c r="X2" s="157"/>
      <c r="Y2" s="157"/>
      <c r="Z2" s="157"/>
      <c r="AA2" s="157"/>
      <c r="AB2" s="157"/>
      <c r="AC2" s="157"/>
      <c r="AT2" s="1" t="s">
        <v>91</v>
      </c>
      <c r="AZ2" s="9" t="s">
        <v>171</v>
      </c>
      <c r="BA2" s="9" t="s">
        <v>32</v>
      </c>
      <c r="BB2" s="9" t="s">
        <v>32</v>
      </c>
      <c r="BC2" s="9" t="s">
        <v>172</v>
      </c>
      <c r="BD2" s="9" t="s">
        <v>104</v>
      </c>
    </row>
    <row r="3" spans="2:5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104</v>
      </c>
      <c r="AZ3" s="9" t="s">
        <v>173</v>
      </c>
      <c r="BA3" s="9" t="s">
        <v>32</v>
      </c>
      <c r="BB3" s="9" t="s">
        <v>32</v>
      </c>
      <c r="BC3" s="9" t="s">
        <v>174</v>
      </c>
      <c r="BD3" s="9" t="s">
        <v>104</v>
      </c>
    </row>
    <row r="4" spans="2:56" s="1" customFormat="1" ht="37.5" customHeight="1">
      <c r="B4" s="13"/>
      <c r="C4" s="158" t="s">
        <v>105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4"/>
      <c r="T4" s="15" t="s">
        <v>12</v>
      </c>
      <c r="AT4" s="1" t="s">
        <v>5</v>
      </c>
      <c r="AZ4" s="9" t="s">
        <v>175</v>
      </c>
      <c r="BA4" s="9" t="s">
        <v>32</v>
      </c>
      <c r="BB4" s="9" t="s">
        <v>32</v>
      </c>
      <c r="BC4" s="9" t="s">
        <v>176</v>
      </c>
      <c r="BD4" s="9" t="s">
        <v>104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16</v>
      </c>
      <c r="F6" s="178" t="str">
        <f>'Rekapitulace stavby'!$K$6</f>
        <v>Hřebeč-Netřeby dostavba kanalizace, tlakové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4"/>
    </row>
    <row r="7" spans="2:18" s="9" customFormat="1" ht="33.75" customHeight="1">
      <c r="B7" s="22"/>
      <c r="D7" s="17" t="s">
        <v>106</v>
      </c>
      <c r="F7" s="160" t="s">
        <v>177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R7" s="23"/>
    </row>
    <row r="8" spans="2:18" s="9" customFormat="1" ht="15" customHeight="1">
      <c r="B8" s="22"/>
      <c r="D8" s="18" t="s">
        <v>19</v>
      </c>
      <c r="F8" s="19"/>
      <c r="M8" s="18" t="s">
        <v>20</v>
      </c>
      <c r="O8" s="19"/>
      <c r="R8" s="23"/>
    </row>
    <row r="9" spans="2:18" s="9" customFormat="1" ht="15" customHeight="1">
      <c r="B9" s="22"/>
      <c r="D9" s="18" t="s">
        <v>22</v>
      </c>
      <c r="F9" s="19" t="s">
        <v>23</v>
      </c>
      <c r="M9" s="18" t="s">
        <v>24</v>
      </c>
      <c r="O9" s="179" t="str">
        <f>'Rekapitulace stavby'!$AN$8</f>
        <v>Vyplnit</v>
      </c>
      <c r="P9" s="179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27</v>
      </c>
      <c r="M11" s="18" t="s">
        <v>28</v>
      </c>
      <c r="O11" s="159"/>
      <c r="P11" s="159"/>
      <c r="R11" s="23"/>
    </row>
    <row r="12" spans="2:18" s="9" customFormat="1" ht="18.75" customHeight="1">
      <c r="B12" s="22"/>
      <c r="E12" s="19" t="s">
        <v>29</v>
      </c>
      <c r="M12" s="18" t="s">
        <v>30</v>
      </c>
      <c r="O12" s="159"/>
      <c r="P12" s="159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31</v>
      </c>
      <c r="M14" s="18" t="s">
        <v>28</v>
      </c>
      <c r="O14" s="159">
        <f>IF('Rekapitulace stavby'!$AN$13="","",'Rekapitulace stavby'!$AN$13)</f>
      </c>
      <c r="P14" s="159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M15" s="18" t="s">
        <v>30</v>
      </c>
      <c r="O15" s="159">
        <f>IF('Rekapitulace stavby'!$AN$14="","",'Rekapitulace stavby'!$AN$14)</f>
      </c>
      <c r="P15" s="159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33</v>
      </c>
      <c r="M17" s="18" t="s">
        <v>28</v>
      </c>
      <c r="O17" s="159" t="s">
        <v>34</v>
      </c>
      <c r="P17" s="159"/>
      <c r="R17" s="23"/>
    </row>
    <row r="18" spans="2:18" s="9" customFormat="1" ht="18.75" customHeight="1">
      <c r="B18" s="22"/>
      <c r="E18" s="19" t="s">
        <v>35</v>
      </c>
      <c r="M18" s="18" t="s">
        <v>30</v>
      </c>
      <c r="O18" s="159" t="s">
        <v>36</v>
      </c>
      <c r="P18" s="159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38</v>
      </c>
      <c r="M20" s="18" t="s">
        <v>28</v>
      </c>
      <c r="O20" s="159"/>
      <c r="P20" s="159"/>
      <c r="R20" s="23"/>
    </row>
    <row r="21" spans="2:18" s="9" customFormat="1" ht="18.75" customHeight="1">
      <c r="B21" s="22"/>
      <c r="E21" s="19" t="s">
        <v>39</v>
      </c>
      <c r="M21" s="18" t="s">
        <v>30</v>
      </c>
      <c r="O21" s="159"/>
      <c r="P21" s="159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40</v>
      </c>
      <c r="R23" s="23"/>
    </row>
    <row r="24" spans="2:18" s="83" customFormat="1" ht="15.75" customHeight="1">
      <c r="B24" s="84"/>
      <c r="E24" s="161"/>
      <c r="F24" s="161"/>
      <c r="G24" s="161"/>
      <c r="H24" s="161"/>
      <c r="I24" s="161"/>
      <c r="J24" s="161"/>
      <c r="K24" s="161"/>
      <c r="L24" s="161"/>
      <c r="R24" s="85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6" t="s">
        <v>108</v>
      </c>
      <c r="M27" s="162">
        <f>$N$88</f>
        <v>0</v>
      </c>
      <c r="N27" s="162"/>
      <c r="O27" s="162"/>
      <c r="P27" s="162"/>
      <c r="R27" s="23"/>
    </row>
    <row r="28" spans="2:18" s="9" customFormat="1" ht="15" customHeight="1">
      <c r="B28" s="22"/>
      <c r="D28" s="21" t="s">
        <v>109</v>
      </c>
      <c r="M28" s="162">
        <f>$N$97</f>
        <v>0</v>
      </c>
      <c r="N28" s="162"/>
      <c r="O28" s="162"/>
      <c r="P28" s="16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7" t="s">
        <v>43</v>
      </c>
      <c r="M30" s="180">
        <f>ROUND($M$27+$M$28,2)</f>
        <v>0</v>
      </c>
      <c r="N30" s="180"/>
      <c r="O30" s="180"/>
      <c r="P30" s="180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44</v>
      </c>
      <c r="E32" s="27" t="s">
        <v>45</v>
      </c>
      <c r="F32" s="88">
        <v>0.21</v>
      </c>
      <c r="G32" s="89" t="s">
        <v>46</v>
      </c>
      <c r="H32" s="181">
        <f>ROUND((SUM($BE$97:$BE$98)+SUM($BE$116:$BE$261)),2)</f>
        <v>0</v>
      </c>
      <c r="I32" s="181"/>
      <c r="J32" s="181"/>
      <c r="M32" s="181">
        <f>ROUND(ROUND((SUM($BE$97:$BE$98)+SUM($BE$116:$BE$261)),2)*$F$32,2)</f>
        <v>0</v>
      </c>
      <c r="N32" s="181"/>
      <c r="O32" s="181"/>
      <c r="P32" s="181"/>
      <c r="R32" s="23"/>
    </row>
    <row r="33" spans="2:18" s="9" customFormat="1" ht="15" customHeight="1">
      <c r="B33" s="22"/>
      <c r="E33" s="27" t="s">
        <v>47</v>
      </c>
      <c r="F33" s="88">
        <v>0.15</v>
      </c>
      <c r="G33" s="89" t="s">
        <v>46</v>
      </c>
      <c r="H33" s="181">
        <f>ROUND((SUM($BF$97:$BF$98)+SUM($BF$116:$BF$261)),2)</f>
        <v>0</v>
      </c>
      <c r="I33" s="181"/>
      <c r="J33" s="181"/>
      <c r="M33" s="181">
        <f>ROUND(ROUND((SUM($BF$97:$BF$98)+SUM($BF$116:$BF$261)),2)*$F$33,2)</f>
        <v>0</v>
      </c>
      <c r="N33" s="181"/>
      <c r="O33" s="181"/>
      <c r="P33" s="181"/>
      <c r="R33" s="23"/>
    </row>
    <row r="34" spans="2:18" s="9" customFormat="1" ht="15" customHeight="1" hidden="1">
      <c r="B34" s="22"/>
      <c r="E34" s="27" t="s">
        <v>48</v>
      </c>
      <c r="F34" s="88">
        <v>0.21</v>
      </c>
      <c r="G34" s="89" t="s">
        <v>46</v>
      </c>
      <c r="H34" s="181">
        <f>ROUND((SUM($BG$97:$BG$98)+SUM($BG$116:$BG$261)),2)</f>
        <v>0</v>
      </c>
      <c r="I34" s="181"/>
      <c r="J34" s="181"/>
      <c r="M34" s="181">
        <v>0</v>
      </c>
      <c r="N34" s="181"/>
      <c r="O34" s="181"/>
      <c r="P34" s="181"/>
      <c r="R34" s="23"/>
    </row>
    <row r="35" spans="2:18" s="9" customFormat="1" ht="15" customHeight="1" hidden="1">
      <c r="B35" s="22"/>
      <c r="E35" s="27" t="s">
        <v>49</v>
      </c>
      <c r="F35" s="88">
        <v>0.15</v>
      </c>
      <c r="G35" s="89" t="s">
        <v>46</v>
      </c>
      <c r="H35" s="181">
        <f>ROUND((SUM($BH$97:$BH$98)+SUM($BH$116:$BH$261)),2)</f>
        <v>0</v>
      </c>
      <c r="I35" s="181"/>
      <c r="J35" s="181"/>
      <c r="M35" s="181">
        <v>0</v>
      </c>
      <c r="N35" s="181"/>
      <c r="O35" s="181"/>
      <c r="P35" s="181"/>
      <c r="R35" s="23"/>
    </row>
    <row r="36" spans="2:18" s="9" customFormat="1" ht="15" customHeight="1" hidden="1">
      <c r="B36" s="22"/>
      <c r="E36" s="27" t="s">
        <v>50</v>
      </c>
      <c r="F36" s="88">
        <v>0</v>
      </c>
      <c r="G36" s="89" t="s">
        <v>46</v>
      </c>
      <c r="H36" s="181">
        <f>ROUND((SUM($BI$97:$BI$98)+SUM($BI$116:$BI$261)),2)</f>
        <v>0</v>
      </c>
      <c r="I36" s="181"/>
      <c r="J36" s="181"/>
      <c r="M36" s="181">
        <v>0</v>
      </c>
      <c r="N36" s="181"/>
      <c r="O36" s="181"/>
      <c r="P36" s="181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51</v>
      </c>
      <c r="E38" s="32"/>
      <c r="F38" s="32"/>
      <c r="G38" s="90" t="s">
        <v>52</v>
      </c>
      <c r="H38" s="33" t="s">
        <v>53</v>
      </c>
      <c r="I38" s="32"/>
      <c r="J38" s="32"/>
      <c r="K38" s="32"/>
      <c r="L38" s="167">
        <f>SUM($M$30:$M$36)</f>
        <v>0</v>
      </c>
      <c r="M38" s="167"/>
      <c r="N38" s="167"/>
      <c r="O38" s="167"/>
      <c r="P38" s="167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54</v>
      </c>
      <c r="E50" s="35"/>
      <c r="F50" s="35"/>
      <c r="G50" s="35"/>
      <c r="H50" s="36"/>
      <c r="J50" s="34" t="s">
        <v>55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56</v>
      </c>
      <c r="E59" s="40"/>
      <c r="F59" s="40"/>
      <c r="G59" s="41" t="s">
        <v>57</v>
      </c>
      <c r="H59" s="42"/>
      <c r="J59" s="39" t="s">
        <v>56</v>
      </c>
      <c r="K59" s="40"/>
      <c r="L59" s="40"/>
      <c r="M59" s="40"/>
      <c r="N59" s="41" t="s">
        <v>57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58</v>
      </c>
      <c r="E61" s="35"/>
      <c r="F61" s="35"/>
      <c r="G61" s="35"/>
      <c r="H61" s="36"/>
      <c r="J61" s="34" t="s">
        <v>59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56</v>
      </c>
      <c r="E70" s="40"/>
      <c r="F70" s="40"/>
      <c r="G70" s="41" t="s">
        <v>57</v>
      </c>
      <c r="H70" s="42"/>
      <c r="J70" s="39" t="s">
        <v>56</v>
      </c>
      <c r="K70" s="40"/>
      <c r="L70" s="40"/>
      <c r="M70" s="40"/>
      <c r="N70" s="41" t="s">
        <v>57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58" t="s">
        <v>110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16</v>
      </c>
      <c r="F78" s="178" t="str">
        <f>$F$6</f>
        <v>Hřebeč-Netřeby dostavba kanalizace, tlakové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3"/>
    </row>
    <row r="79" spans="2:18" s="9" customFormat="1" ht="37.5" customHeight="1">
      <c r="B79" s="22"/>
      <c r="C79" s="51" t="s">
        <v>106</v>
      </c>
      <c r="F79" s="168" t="str">
        <f>$F$7</f>
        <v>K02 - Stoka B1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22</v>
      </c>
      <c r="F81" s="19" t="str">
        <f>$F$9</f>
        <v>Hřebeč</v>
      </c>
      <c r="K81" s="18" t="s">
        <v>24</v>
      </c>
      <c r="M81" s="179" t="str">
        <f>IF($O$9="","",$O$9)</f>
        <v>Vyplnit</v>
      </c>
      <c r="N81" s="179"/>
      <c r="O81" s="179"/>
      <c r="P81" s="179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27</v>
      </c>
      <c r="F83" s="19" t="str">
        <f>$E$12</f>
        <v>Obec Hřebeč</v>
      </c>
      <c r="K83" s="18" t="s">
        <v>33</v>
      </c>
      <c r="M83" s="159" t="str">
        <f>$E$18</f>
        <v>D plus, projektová a inženýrská a.s.</v>
      </c>
      <c r="N83" s="159"/>
      <c r="O83" s="159"/>
      <c r="P83" s="159"/>
      <c r="Q83" s="159"/>
      <c r="R83" s="23"/>
    </row>
    <row r="84" spans="2:18" s="9" customFormat="1" ht="15" customHeight="1">
      <c r="B84" s="22"/>
      <c r="C84" s="18" t="s">
        <v>31</v>
      </c>
      <c r="F84" s="19" t="str">
        <f>IF($E$15="","",$E$15)</f>
        <v> </v>
      </c>
      <c r="K84" s="18" t="s">
        <v>38</v>
      </c>
      <c r="M84" s="159" t="str">
        <f>$E$21</f>
        <v>Ing.Natálie Veselá</v>
      </c>
      <c r="N84" s="159"/>
      <c r="O84" s="159"/>
      <c r="P84" s="159"/>
      <c r="Q84" s="159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82" t="s">
        <v>111</v>
      </c>
      <c r="D86" s="182"/>
      <c r="E86" s="182"/>
      <c r="F86" s="182"/>
      <c r="G86" s="182"/>
      <c r="H86" s="30"/>
      <c r="I86" s="30"/>
      <c r="J86" s="30"/>
      <c r="K86" s="30"/>
      <c r="L86" s="30"/>
      <c r="M86" s="30"/>
      <c r="N86" s="182" t="s">
        <v>112</v>
      </c>
      <c r="O86" s="182"/>
      <c r="P86" s="182"/>
      <c r="Q86" s="18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113</v>
      </c>
      <c r="N88" s="173">
        <f>$N$116</f>
        <v>0</v>
      </c>
      <c r="O88" s="173"/>
      <c r="P88" s="173"/>
      <c r="Q88" s="173"/>
      <c r="R88" s="23"/>
      <c r="AU88" s="9" t="s">
        <v>114</v>
      </c>
    </row>
    <row r="89" spans="2:18" s="67" customFormat="1" ht="25.5" customHeight="1">
      <c r="B89" s="91"/>
      <c r="D89" s="92" t="s">
        <v>178</v>
      </c>
      <c r="N89" s="183">
        <f>$N$117</f>
        <v>0</v>
      </c>
      <c r="O89" s="183"/>
      <c r="P89" s="183"/>
      <c r="Q89" s="183"/>
      <c r="R89" s="93"/>
    </row>
    <row r="90" spans="2:18" s="86" customFormat="1" ht="21" customHeight="1">
      <c r="B90" s="94"/>
      <c r="D90" s="95" t="s">
        <v>179</v>
      </c>
      <c r="N90" s="184">
        <f>$N$118</f>
        <v>0</v>
      </c>
      <c r="O90" s="184"/>
      <c r="P90" s="184"/>
      <c r="Q90" s="184"/>
      <c r="R90" s="96"/>
    </row>
    <row r="91" spans="2:18" s="86" customFormat="1" ht="21" customHeight="1">
      <c r="B91" s="94"/>
      <c r="D91" s="95" t="s">
        <v>180</v>
      </c>
      <c r="N91" s="184">
        <f>$N$192</f>
        <v>0</v>
      </c>
      <c r="O91" s="184"/>
      <c r="P91" s="184"/>
      <c r="Q91" s="184"/>
      <c r="R91" s="96"/>
    </row>
    <row r="92" spans="2:18" s="86" customFormat="1" ht="21" customHeight="1">
      <c r="B92" s="94"/>
      <c r="D92" s="95" t="s">
        <v>181</v>
      </c>
      <c r="N92" s="184">
        <f>$N$197</f>
        <v>0</v>
      </c>
      <c r="O92" s="184"/>
      <c r="P92" s="184"/>
      <c r="Q92" s="184"/>
      <c r="R92" s="96"/>
    </row>
    <row r="93" spans="2:18" s="86" customFormat="1" ht="21" customHeight="1">
      <c r="B93" s="94"/>
      <c r="D93" s="95" t="s">
        <v>182</v>
      </c>
      <c r="N93" s="184">
        <f>$N$208</f>
        <v>0</v>
      </c>
      <c r="O93" s="184"/>
      <c r="P93" s="184"/>
      <c r="Q93" s="184"/>
      <c r="R93" s="96"/>
    </row>
    <row r="94" spans="2:18" s="86" customFormat="1" ht="21" customHeight="1">
      <c r="B94" s="94"/>
      <c r="D94" s="95" t="s">
        <v>183</v>
      </c>
      <c r="N94" s="184">
        <f>$N$247</f>
        <v>0</v>
      </c>
      <c r="O94" s="184"/>
      <c r="P94" s="184"/>
      <c r="Q94" s="184"/>
      <c r="R94" s="96"/>
    </row>
    <row r="95" spans="2:18" s="86" customFormat="1" ht="21" customHeight="1">
      <c r="B95" s="94"/>
      <c r="D95" s="95" t="s">
        <v>184</v>
      </c>
      <c r="N95" s="184">
        <f>$N$252</f>
        <v>0</v>
      </c>
      <c r="O95" s="184"/>
      <c r="P95" s="184"/>
      <c r="Q95" s="184"/>
      <c r="R95" s="96"/>
    </row>
    <row r="96" spans="2:18" s="9" customFormat="1" ht="22.5" customHeight="1">
      <c r="B96" s="22"/>
      <c r="R96" s="23"/>
    </row>
    <row r="97" spans="2:21" s="9" customFormat="1" ht="30" customHeight="1">
      <c r="B97" s="22"/>
      <c r="C97" s="62" t="s">
        <v>119</v>
      </c>
      <c r="N97" s="173">
        <v>0</v>
      </c>
      <c r="O97" s="173"/>
      <c r="P97" s="173"/>
      <c r="Q97" s="173"/>
      <c r="R97" s="23"/>
      <c r="T97" s="97"/>
      <c r="U97" s="98" t="s">
        <v>44</v>
      </c>
    </row>
    <row r="98" spans="2:18" s="9" customFormat="1" ht="18.75" customHeight="1">
      <c r="B98" s="22"/>
      <c r="R98" s="23"/>
    </row>
    <row r="99" spans="2:18" s="9" customFormat="1" ht="30" customHeight="1">
      <c r="B99" s="22"/>
      <c r="C99" s="81" t="s">
        <v>98</v>
      </c>
      <c r="D99" s="30"/>
      <c r="E99" s="30"/>
      <c r="F99" s="30"/>
      <c r="G99" s="30"/>
      <c r="H99" s="30"/>
      <c r="I99" s="30"/>
      <c r="J99" s="30"/>
      <c r="K99" s="30"/>
      <c r="L99" s="176">
        <f>ROUND(SUM($N$88+$N$97),2)</f>
        <v>0</v>
      </c>
      <c r="M99" s="176"/>
      <c r="N99" s="176"/>
      <c r="O99" s="176"/>
      <c r="P99" s="176"/>
      <c r="Q99" s="176"/>
      <c r="R99" s="23"/>
    </row>
    <row r="100" spans="2:18" s="9" customFormat="1" ht="7.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5"/>
    </row>
    <row r="104" spans="2:18" s="9" customFormat="1" ht="7.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</row>
    <row r="105" spans="2:18" s="9" customFormat="1" ht="37.5" customHeight="1">
      <c r="B105" s="22"/>
      <c r="C105" s="158" t="s">
        <v>120</v>
      </c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23"/>
    </row>
    <row r="106" spans="2:18" s="9" customFormat="1" ht="7.5" customHeight="1">
      <c r="B106" s="22"/>
      <c r="R106" s="23"/>
    </row>
    <row r="107" spans="2:18" s="9" customFormat="1" ht="30.75" customHeight="1">
      <c r="B107" s="22"/>
      <c r="C107" s="18" t="s">
        <v>16</v>
      </c>
      <c r="F107" s="178" t="str">
        <f>$F$6</f>
        <v>Hřebeč-Netřeby dostavba kanalizace, tlakové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R107" s="23"/>
    </row>
    <row r="108" spans="2:18" s="9" customFormat="1" ht="37.5" customHeight="1">
      <c r="B108" s="22"/>
      <c r="C108" s="51" t="s">
        <v>106</v>
      </c>
      <c r="F108" s="168" t="str">
        <f>$F$7</f>
        <v>K02 - Stoka B1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R108" s="23"/>
    </row>
    <row r="109" spans="2:18" s="9" customFormat="1" ht="7.5" customHeight="1">
      <c r="B109" s="22"/>
      <c r="R109" s="23"/>
    </row>
    <row r="110" spans="2:18" s="9" customFormat="1" ht="18.75" customHeight="1">
      <c r="B110" s="22"/>
      <c r="C110" s="18" t="s">
        <v>22</v>
      </c>
      <c r="F110" s="19" t="str">
        <f>$F$9</f>
        <v>Hřebeč</v>
      </c>
      <c r="K110" s="18" t="s">
        <v>24</v>
      </c>
      <c r="M110" s="179" t="str">
        <f>IF($O$9="","",$O$9)</f>
        <v>Vyplnit</v>
      </c>
      <c r="N110" s="179"/>
      <c r="O110" s="179"/>
      <c r="P110" s="179"/>
      <c r="R110" s="23"/>
    </row>
    <row r="111" spans="2:18" s="9" customFormat="1" ht="7.5" customHeight="1">
      <c r="B111" s="22"/>
      <c r="R111" s="23"/>
    </row>
    <row r="112" spans="2:18" s="9" customFormat="1" ht="15.75" customHeight="1">
      <c r="B112" s="22"/>
      <c r="C112" s="18" t="s">
        <v>27</v>
      </c>
      <c r="F112" s="19" t="str">
        <f>$E$12</f>
        <v>Obec Hřebeč</v>
      </c>
      <c r="K112" s="18" t="s">
        <v>33</v>
      </c>
      <c r="M112" s="159" t="str">
        <f>$E$18</f>
        <v>D plus, projektová a inženýrská a.s.</v>
      </c>
      <c r="N112" s="159"/>
      <c r="O112" s="159"/>
      <c r="P112" s="159"/>
      <c r="Q112" s="159"/>
      <c r="R112" s="23"/>
    </row>
    <row r="113" spans="2:18" s="9" customFormat="1" ht="15" customHeight="1">
      <c r="B113" s="22"/>
      <c r="C113" s="18" t="s">
        <v>31</v>
      </c>
      <c r="F113" s="19" t="str">
        <f>IF($E$15="","",$E$15)</f>
        <v> </v>
      </c>
      <c r="K113" s="18" t="s">
        <v>38</v>
      </c>
      <c r="M113" s="159" t="str">
        <f>$E$21</f>
        <v>Ing.Natálie Veselá</v>
      </c>
      <c r="N113" s="159"/>
      <c r="O113" s="159"/>
      <c r="P113" s="159"/>
      <c r="Q113" s="159"/>
      <c r="R113" s="23"/>
    </row>
    <row r="114" spans="2:18" s="9" customFormat="1" ht="11.25" customHeight="1">
      <c r="B114" s="22"/>
      <c r="R114" s="23"/>
    </row>
    <row r="115" spans="2:27" s="99" customFormat="1" ht="30" customHeight="1">
      <c r="B115" s="100"/>
      <c r="C115" s="101" t="s">
        <v>121</v>
      </c>
      <c r="D115" s="102" t="s">
        <v>122</v>
      </c>
      <c r="E115" s="102" t="s">
        <v>62</v>
      </c>
      <c r="F115" s="185" t="s">
        <v>123</v>
      </c>
      <c r="G115" s="185"/>
      <c r="H115" s="185"/>
      <c r="I115" s="185"/>
      <c r="J115" s="102" t="s">
        <v>124</v>
      </c>
      <c r="K115" s="102" t="s">
        <v>125</v>
      </c>
      <c r="L115" s="185" t="s">
        <v>126</v>
      </c>
      <c r="M115" s="185"/>
      <c r="N115" s="186" t="s">
        <v>127</v>
      </c>
      <c r="O115" s="186"/>
      <c r="P115" s="186"/>
      <c r="Q115" s="186"/>
      <c r="R115" s="103"/>
      <c r="T115" s="57" t="s">
        <v>128</v>
      </c>
      <c r="U115" s="58" t="s">
        <v>44</v>
      </c>
      <c r="V115" s="58" t="s">
        <v>129</v>
      </c>
      <c r="W115" s="58" t="s">
        <v>130</v>
      </c>
      <c r="X115" s="58" t="s">
        <v>131</v>
      </c>
      <c r="Y115" s="58" t="s">
        <v>132</v>
      </c>
      <c r="Z115" s="58" t="s">
        <v>133</v>
      </c>
      <c r="AA115" s="59" t="s">
        <v>134</v>
      </c>
    </row>
    <row r="116" spans="2:63" s="9" customFormat="1" ht="30" customHeight="1">
      <c r="B116" s="22"/>
      <c r="C116" s="62" t="s">
        <v>108</v>
      </c>
      <c r="N116" s="187">
        <f>$BK$116</f>
        <v>0</v>
      </c>
      <c r="O116" s="187"/>
      <c r="P116" s="187"/>
      <c r="Q116" s="187"/>
      <c r="R116" s="23"/>
      <c r="T116" s="61"/>
      <c r="U116" s="35"/>
      <c r="V116" s="35"/>
      <c r="W116" s="104">
        <f>$W$117</f>
        <v>389.572058</v>
      </c>
      <c r="X116" s="35"/>
      <c r="Y116" s="104">
        <f>$Y$117</f>
        <v>67.77164666</v>
      </c>
      <c r="Z116" s="35"/>
      <c r="AA116" s="105">
        <f>$AA$117</f>
        <v>34.633399999999995</v>
      </c>
      <c r="AT116" s="9" t="s">
        <v>79</v>
      </c>
      <c r="AU116" s="9" t="s">
        <v>114</v>
      </c>
      <c r="BK116" s="106">
        <f>$BK$117</f>
        <v>0</v>
      </c>
    </row>
    <row r="117" spans="2:63" s="107" customFormat="1" ht="37.5" customHeight="1">
      <c r="B117" s="108"/>
      <c r="D117" s="109" t="s">
        <v>178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188">
        <f>$BK$117</f>
        <v>0</v>
      </c>
      <c r="O117" s="188"/>
      <c r="P117" s="188"/>
      <c r="Q117" s="188"/>
      <c r="R117" s="110"/>
      <c r="T117" s="111"/>
      <c r="W117" s="112">
        <f>$W$118+$W$192+$W$197+$W$208+$W$247+$W$252</f>
        <v>389.572058</v>
      </c>
      <c r="Y117" s="112">
        <f>$Y$118+$Y$192+$Y$197+$Y$208+$Y$247+$Y$252</f>
        <v>67.77164666</v>
      </c>
      <c r="AA117" s="113">
        <f>$AA$118+$AA$192+$AA$197+$AA$208+$AA$247+$AA$252</f>
        <v>34.633399999999995</v>
      </c>
      <c r="AR117" s="114" t="s">
        <v>21</v>
      </c>
      <c r="AT117" s="114" t="s">
        <v>79</v>
      </c>
      <c r="AU117" s="114" t="s">
        <v>80</v>
      </c>
      <c r="AY117" s="114" t="s">
        <v>136</v>
      </c>
      <c r="BK117" s="115">
        <f>$BK$118+$BK$192+$BK$197+$BK$208+$BK$247+$BK$252</f>
        <v>0</v>
      </c>
    </row>
    <row r="118" spans="2:63" s="107" customFormat="1" ht="21" customHeight="1">
      <c r="B118" s="108"/>
      <c r="D118" s="116" t="s">
        <v>179</v>
      </c>
      <c r="E118" s="116"/>
      <c r="F118" s="116"/>
      <c r="G118" s="116"/>
      <c r="H118" s="116"/>
      <c r="I118" s="116"/>
      <c r="J118" s="116"/>
      <c r="K118" s="116"/>
      <c r="L118" s="116"/>
      <c r="M118" s="116"/>
      <c r="N118" s="189">
        <f>$BK$118</f>
        <v>0</v>
      </c>
      <c r="O118" s="189"/>
      <c r="P118" s="189"/>
      <c r="Q118" s="189"/>
      <c r="R118" s="110"/>
      <c r="T118" s="111"/>
      <c r="W118" s="112">
        <f>SUM($W$119:$W$191)</f>
        <v>336.613444</v>
      </c>
      <c r="Y118" s="112">
        <f>SUM($Y$119:$Y$191)</f>
        <v>0.32245806</v>
      </c>
      <c r="AA118" s="113">
        <f>SUM($AA$119:$AA$191)</f>
        <v>34.633399999999995</v>
      </c>
      <c r="AR118" s="114" t="s">
        <v>21</v>
      </c>
      <c r="AT118" s="114" t="s">
        <v>79</v>
      </c>
      <c r="AU118" s="114" t="s">
        <v>21</v>
      </c>
      <c r="AY118" s="114" t="s">
        <v>136</v>
      </c>
      <c r="BK118" s="115">
        <f>SUM($BK$119:$BK$191)</f>
        <v>0</v>
      </c>
    </row>
    <row r="119" spans="2:65" s="9" customFormat="1" ht="27" customHeight="1">
      <c r="B119" s="22"/>
      <c r="C119" s="117" t="s">
        <v>21</v>
      </c>
      <c r="D119" s="117" t="s">
        <v>137</v>
      </c>
      <c r="E119" s="118" t="s">
        <v>185</v>
      </c>
      <c r="F119" s="190" t="s">
        <v>186</v>
      </c>
      <c r="G119" s="190"/>
      <c r="H119" s="190"/>
      <c r="I119" s="190"/>
      <c r="J119" s="119" t="s">
        <v>187</v>
      </c>
      <c r="K119" s="120">
        <v>82.8</v>
      </c>
      <c r="L119" s="191">
        <v>0</v>
      </c>
      <c r="M119" s="191"/>
      <c r="N119" s="191">
        <f>ROUND($L$119*$K$119,2)</f>
        <v>0</v>
      </c>
      <c r="O119" s="191"/>
      <c r="P119" s="191"/>
      <c r="Q119" s="191"/>
      <c r="R119" s="23"/>
      <c r="T119" s="121"/>
      <c r="U119" s="28" t="s">
        <v>45</v>
      </c>
      <c r="V119" s="122">
        <v>0.073</v>
      </c>
      <c r="W119" s="122">
        <f>$V$119*$K$119</f>
        <v>6.0443999999999996</v>
      </c>
      <c r="X119" s="122">
        <v>0</v>
      </c>
      <c r="Y119" s="122">
        <f>$X$119*$K$119</f>
        <v>0</v>
      </c>
      <c r="Z119" s="122">
        <v>0.235</v>
      </c>
      <c r="AA119" s="123">
        <f>$Z$119*$K$119</f>
        <v>19.458</v>
      </c>
      <c r="AR119" s="9" t="s">
        <v>135</v>
      </c>
      <c r="AT119" s="9" t="s">
        <v>137</v>
      </c>
      <c r="AU119" s="9" t="s">
        <v>104</v>
      </c>
      <c r="AY119" s="9" t="s">
        <v>136</v>
      </c>
      <c r="BE119" s="124">
        <f>IF($U$119="základní",$N$119,0)</f>
        <v>0</v>
      </c>
      <c r="BF119" s="124">
        <f>IF($U$119="snížená",$N$119,0)</f>
        <v>0</v>
      </c>
      <c r="BG119" s="124">
        <f>IF($U$119="zákl. přenesená",$N$119,0)</f>
        <v>0</v>
      </c>
      <c r="BH119" s="124">
        <f>IF($U$119="sníž. přenesená",$N$119,0)</f>
        <v>0</v>
      </c>
      <c r="BI119" s="124">
        <f>IF($U$119="nulová",$N$119,0)</f>
        <v>0</v>
      </c>
      <c r="BJ119" s="9" t="s">
        <v>21</v>
      </c>
      <c r="BK119" s="124">
        <f>ROUND($L$119*$K$119,2)</f>
        <v>0</v>
      </c>
      <c r="BL119" s="9" t="s">
        <v>135</v>
      </c>
      <c r="BM119" s="9" t="s">
        <v>188</v>
      </c>
    </row>
    <row r="120" spans="2:51" s="9" customFormat="1" ht="18.75" customHeight="1">
      <c r="B120" s="129"/>
      <c r="E120" s="130"/>
      <c r="F120" s="193" t="s">
        <v>189</v>
      </c>
      <c r="G120" s="193"/>
      <c r="H120" s="193"/>
      <c r="I120" s="193"/>
      <c r="K120" s="131">
        <v>82.8</v>
      </c>
      <c r="R120" s="132"/>
      <c r="T120" s="133"/>
      <c r="AA120" s="134"/>
      <c r="AT120" s="130" t="s">
        <v>190</v>
      </c>
      <c r="AU120" s="130" t="s">
        <v>104</v>
      </c>
      <c r="AV120" s="130" t="s">
        <v>104</v>
      </c>
      <c r="AW120" s="130" t="s">
        <v>114</v>
      </c>
      <c r="AX120" s="130" t="s">
        <v>21</v>
      </c>
      <c r="AY120" s="130" t="s">
        <v>136</v>
      </c>
    </row>
    <row r="121" spans="2:65" s="9" customFormat="1" ht="27" customHeight="1">
      <c r="B121" s="22"/>
      <c r="C121" s="117" t="s">
        <v>104</v>
      </c>
      <c r="D121" s="117" t="s">
        <v>137</v>
      </c>
      <c r="E121" s="118" t="s">
        <v>191</v>
      </c>
      <c r="F121" s="190" t="s">
        <v>192</v>
      </c>
      <c r="G121" s="190"/>
      <c r="H121" s="190"/>
      <c r="I121" s="190"/>
      <c r="J121" s="119" t="s">
        <v>187</v>
      </c>
      <c r="K121" s="120">
        <v>41.4</v>
      </c>
      <c r="L121" s="191">
        <v>0</v>
      </c>
      <c r="M121" s="191"/>
      <c r="N121" s="191">
        <f>ROUND($L$121*$K$121,2)</f>
        <v>0</v>
      </c>
      <c r="O121" s="191"/>
      <c r="P121" s="191"/>
      <c r="Q121" s="191"/>
      <c r="R121" s="23"/>
      <c r="T121" s="121"/>
      <c r="U121" s="28" t="s">
        <v>45</v>
      </c>
      <c r="V121" s="122">
        <v>0.194</v>
      </c>
      <c r="W121" s="122">
        <f>$V$121*$K$121</f>
        <v>8.0316</v>
      </c>
      <c r="X121" s="122">
        <v>0</v>
      </c>
      <c r="Y121" s="122">
        <f>$X$121*$K$121</f>
        <v>0</v>
      </c>
      <c r="Z121" s="122">
        <v>0.225</v>
      </c>
      <c r="AA121" s="123">
        <f>$Z$121*$K$121</f>
        <v>9.315</v>
      </c>
      <c r="AR121" s="9" t="s">
        <v>135</v>
      </c>
      <c r="AT121" s="9" t="s">
        <v>137</v>
      </c>
      <c r="AU121" s="9" t="s">
        <v>104</v>
      </c>
      <c r="AY121" s="9" t="s">
        <v>136</v>
      </c>
      <c r="BE121" s="124">
        <f>IF($U$121="základní",$N$121,0)</f>
        <v>0</v>
      </c>
      <c r="BF121" s="124">
        <f>IF($U$121="snížená",$N$121,0)</f>
        <v>0</v>
      </c>
      <c r="BG121" s="124">
        <f>IF($U$121="zákl. přenesená",$N$121,0)</f>
        <v>0</v>
      </c>
      <c r="BH121" s="124">
        <f>IF($U$121="sníž. přenesená",$N$121,0)</f>
        <v>0</v>
      </c>
      <c r="BI121" s="124">
        <f>IF($U$121="nulová",$N$121,0)</f>
        <v>0</v>
      </c>
      <c r="BJ121" s="9" t="s">
        <v>21</v>
      </c>
      <c r="BK121" s="124">
        <f>ROUND($L$121*$K$121,2)</f>
        <v>0</v>
      </c>
      <c r="BL121" s="9" t="s">
        <v>135</v>
      </c>
      <c r="BM121" s="9" t="s">
        <v>193</v>
      </c>
    </row>
    <row r="122" spans="2:51" s="9" customFormat="1" ht="18.75" customHeight="1">
      <c r="B122" s="129"/>
      <c r="E122" s="130"/>
      <c r="F122" s="193" t="s">
        <v>194</v>
      </c>
      <c r="G122" s="193"/>
      <c r="H122" s="193"/>
      <c r="I122" s="193"/>
      <c r="K122" s="131">
        <v>41.4</v>
      </c>
      <c r="R122" s="132"/>
      <c r="T122" s="133"/>
      <c r="AA122" s="134"/>
      <c r="AT122" s="130" t="s">
        <v>190</v>
      </c>
      <c r="AU122" s="130" t="s">
        <v>104</v>
      </c>
      <c r="AV122" s="130" t="s">
        <v>104</v>
      </c>
      <c r="AW122" s="130" t="s">
        <v>114</v>
      </c>
      <c r="AX122" s="130" t="s">
        <v>21</v>
      </c>
      <c r="AY122" s="130" t="s">
        <v>136</v>
      </c>
    </row>
    <row r="123" spans="2:65" s="9" customFormat="1" ht="27" customHeight="1">
      <c r="B123" s="22"/>
      <c r="C123" s="117" t="s">
        <v>146</v>
      </c>
      <c r="D123" s="117" t="s">
        <v>137</v>
      </c>
      <c r="E123" s="118" t="s">
        <v>195</v>
      </c>
      <c r="F123" s="190" t="s">
        <v>196</v>
      </c>
      <c r="G123" s="190"/>
      <c r="H123" s="190"/>
      <c r="I123" s="190"/>
      <c r="J123" s="119" t="s">
        <v>187</v>
      </c>
      <c r="K123" s="120">
        <v>59.8</v>
      </c>
      <c r="L123" s="191">
        <v>0</v>
      </c>
      <c r="M123" s="191"/>
      <c r="N123" s="191">
        <f>ROUND($L$123*$K$123,2)</f>
        <v>0</v>
      </c>
      <c r="O123" s="191"/>
      <c r="P123" s="191"/>
      <c r="Q123" s="191"/>
      <c r="R123" s="23"/>
      <c r="T123" s="121"/>
      <c r="U123" s="28" t="s">
        <v>45</v>
      </c>
      <c r="V123" s="122">
        <v>0.057</v>
      </c>
      <c r="W123" s="122">
        <f>$V$123*$K$123</f>
        <v>3.4086</v>
      </c>
      <c r="X123" s="122">
        <v>0</v>
      </c>
      <c r="Y123" s="122">
        <f>$X$123*$K$123</f>
        <v>0</v>
      </c>
      <c r="Z123" s="122">
        <v>0.098</v>
      </c>
      <c r="AA123" s="123">
        <f>$Z$123*$K$123</f>
        <v>5.8604</v>
      </c>
      <c r="AR123" s="9" t="s">
        <v>135</v>
      </c>
      <c r="AT123" s="9" t="s">
        <v>137</v>
      </c>
      <c r="AU123" s="9" t="s">
        <v>104</v>
      </c>
      <c r="AY123" s="9" t="s">
        <v>136</v>
      </c>
      <c r="BE123" s="124">
        <f>IF($U$123="základní",$N$123,0)</f>
        <v>0</v>
      </c>
      <c r="BF123" s="124">
        <f>IF($U$123="snížená",$N$123,0)</f>
        <v>0</v>
      </c>
      <c r="BG123" s="124">
        <f>IF($U$123="zákl. přenesená",$N$123,0)</f>
        <v>0</v>
      </c>
      <c r="BH123" s="124">
        <f>IF($U$123="sníž. přenesená",$N$123,0)</f>
        <v>0</v>
      </c>
      <c r="BI123" s="124">
        <f>IF($U$123="nulová",$N$123,0)</f>
        <v>0</v>
      </c>
      <c r="BJ123" s="9" t="s">
        <v>21</v>
      </c>
      <c r="BK123" s="124">
        <f>ROUND($L$123*$K$123,2)</f>
        <v>0</v>
      </c>
      <c r="BL123" s="9" t="s">
        <v>135</v>
      </c>
      <c r="BM123" s="9" t="s">
        <v>197</v>
      </c>
    </row>
    <row r="124" spans="2:51" s="9" customFormat="1" ht="18.75" customHeight="1">
      <c r="B124" s="129"/>
      <c r="E124" s="130"/>
      <c r="F124" s="193" t="s">
        <v>198</v>
      </c>
      <c r="G124" s="193"/>
      <c r="H124" s="193"/>
      <c r="I124" s="193"/>
      <c r="K124" s="131">
        <v>59.8</v>
      </c>
      <c r="R124" s="132"/>
      <c r="T124" s="133"/>
      <c r="AA124" s="134"/>
      <c r="AT124" s="130" t="s">
        <v>190</v>
      </c>
      <c r="AU124" s="130" t="s">
        <v>104</v>
      </c>
      <c r="AV124" s="130" t="s">
        <v>104</v>
      </c>
      <c r="AW124" s="130" t="s">
        <v>114</v>
      </c>
      <c r="AX124" s="130" t="s">
        <v>21</v>
      </c>
      <c r="AY124" s="130" t="s">
        <v>136</v>
      </c>
    </row>
    <row r="125" spans="2:65" s="9" customFormat="1" ht="27" customHeight="1">
      <c r="B125" s="22"/>
      <c r="C125" s="117" t="s">
        <v>135</v>
      </c>
      <c r="D125" s="117" t="s">
        <v>137</v>
      </c>
      <c r="E125" s="118" t="s">
        <v>199</v>
      </c>
      <c r="F125" s="190" t="s">
        <v>200</v>
      </c>
      <c r="G125" s="190"/>
      <c r="H125" s="190"/>
      <c r="I125" s="190"/>
      <c r="J125" s="119" t="s">
        <v>201</v>
      </c>
      <c r="K125" s="120">
        <v>17</v>
      </c>
      <c r="L125" s="191">
        <v>0</v>
      </c>
      <c r="M125" s="191"/>
      <c r="N125" s="191">
        <f>ROUND($L$125*$K$125,2)</f>
        <v>0</v>
      </c>
      <c r="O125" s="191"/>
      <c r="P125" s="191"/>
      <c r="Q125" s="191"/>
      <c r="R125" s="23"/>
      <c r="T125" s="121"/>
      <c r="U125" s="28" t="s">
        <v>45</v>
      </c>
      <c r="V125" s="122">
        <v>0.2</v>
      </c>
      <c r="W125" s="122">
        <f>$V$125*$K$125</f>
        <v>3.4000000000000004</v>
      </c>
      <c r="X125" s="122">
        <v>0</v>
      </c>
      <c r="Y125" s="122">
        <f>$X$125*$K$125</f>
        <v>0</v>
      </c>
      <c r="Z125" s="122">
        <v>0</v>
      </c>
      <c r="AA125" s="123">
        <f>$Z$125*$K$125</f>
        <v>0</v>
      </c>
      <c r="AR125" s="9" t="s">
        <v>135</v>
      </c>
      <c r="AT125" s="9" t="s">
        <v>137</v>
      </c>
      <c r="AU125" s="9" t="s">
        <v>104</v>
      </c>
      <c r="AY125" s="9" t="s">
        <v>136</v>
      </c>
      <c r="BE125" s="124">
        <f>IF($U$125="základní",$N$125,0)</f>
        <v>0</v>
      </c>
      <c r="BF125" s="124">
        <f>IF($U$125="snížená",$N$125,0)</f>
        <v>0</v>
      </c>
      <c r="BG125" s="124">
        <f>IF($U$125="zákl. přenesená",$N$125,0)</f>
        <v>0</v>
      </c>
      <c r="BH125" s="124">
        <f>IF($U$125="sníž. přenesená",$N$125,0)</f>
        <v>0</v>
      </c>
      <c r="BI125" s="124">
        <f>IF($U$125="nulová",$N$125,0)</f>
        <v>0</v>
      </c>
      <c r="BJ125" s="9" t="s">
        <v>21</v>
      </c>
      <c r="BK125" s="124">
        <f>ROUND($L$125*$K$125,2)</f>
        <v>0</v>
      </c>
      <c r="BL125" s="9" t="s">
        <v>135</v>
      </c>
      <c r="BM125" s="9" t="s">
        <v>202</v>
      </c>
    </row>
    <row r="126" spans="2:51" s="9" customFormat="1" ht="18.75" customHeight="1">
      <c r="B126" s="129"/>
      <c r="E126" s="130"/>
      <c r="F126" s="193" t="s">
        <v>203</v>
      </c>
      <c r="G126" s="193"/>
      <c r="H126" s="193"/>
      <c r="I126" s="193"/>
      <c r="K126" s="131">
        <v>17</v>
      </c>
      <c r="R126" s="132"/>
      <c r="T126" s="133"/>
      <c r="AA126" s="134"/>
      <c r="AT126" s="130" t="s">
        <v>190</v>
      </c>
      <c r="AU126" s="130" t="s">
        <v>104</v>
      </c>
      <c r="AV126" s="130" t="s">
        <v>104</v>
      </c>
      <c r="AW126" s="130" t="s">
        <v>114</v>
      </c>
      <c r="AX126" s="130" t="s">
        <v>80</v>
      </c>
      <c r="AY126" s="130" t="s">
        <v>136</v>
      </c>
    </row>
    <row r="127" spans="2:65" s="9" customFormat="1" ht="27" customHeight="1">
      <c r="B127" s="22"/>
      <c r="C127" s="117" t="s">
        <v>153</v>
      </c>
      <c r="D127" s="117" t="s">
        <v>137</v>
      </c>
      <c r="E127" s="118" t="s">
        <v>204</v>
      </c>
      <c r="F127" s="190" t="s">
        <v>205</v>
      </c>
      <c r="G127" s="190"/>
      <c r="H127" s="190"/>
      <c r="I127" s="190"/>
      <c r="J127" s="119" t="s">
        <v>206</v>
      </c>
      <c r="K127" s="120">
        <v>2</v>
      </c>
      <c r="L127" s="191">
        <v>0</v>
      </c>
      <c r="M127" s="191"/>
      <c r="N127" s="191">
        <f>ROUND($L$127*$K$127,2)</f>
        <v>0</v>
      </c>
      <c r="O127" s="191"/>
      <c r="P127" s="191"/>
      <c r="Q127" s="191"/>
      <c r="R127" s="23"/>
      <c r="T127" s="121"/>
      <c r="U127" s="28" t="s">
        <v>45</v>
      </c>
      <c r="V127" s="122">
        <v>0</v>
      </c>
      <c r="W127" s="122">
        <f>$V$127*$K$127</f>
        <v>0</v>
      </c>
      <c r="X127" s="122">
        <v>0</v>
      </c>
      <c r="Y127" s="122">
        <f>$X$127*$K$127</f>
        <v>0</v>
      </c>
      <c r="Z127" s="122">
        <v>0</v>
      </c>
      <c r="AA127" s="123">
        <f>$Z$127*$K$127</f>
        <v>0</v>
      </c>
      <c r="AR127" s="9" t="s">
        <v>135</v>
      </c>
      <c r="AT127" s="9" t="s">
        <v>137</v>
      </c>
      <c r="AU127" s="9" t="s">
        <v>104</v>
      </c>
      <c r="AY127" s="9" t="s">
        <v>136</v>
      </c>
      <c r="BE127" s="124">
        <f>IF($U$127="základní",$N$127,0)</f>
        <v>0</v>
      </c>
      <c r="BF127" s="124">
        <f>IF($U$127="snížená",$N$127,0)</f>
        <v>0</v>
      </c>
      <c r="BG127" s="124">
        <f>IF($U$127="zákl. přenesená",$N$127,0)</f>
        <v>0</v>
      </c>
      <c r="BH127" s="124">
        <f>IF($U$127="sníž. přenesená",$N$127,0)</f>
        <v>0</v>
      </c>
      <c r="BI127" s="124">
        <f>IF($U$127="nulová",$N$127,0)</f>
        <v>0</v>
      </c>
      <c r="BJ127" s="9" t="s">
        <v>21</v>
      </c>
      <c r="BK127" s="124">
        <f>ROUND($L$127*$K$127,2)</f>
        <v>0</v>
      </c>
      <c r="BL127" s="9" t="s">
        <v>135</v>
      </c>
      <c r="BM127" s="9" t="s">
        <v>207</v>
      </c>
    </row>
    <row r="128" spans="2:65" s="9" customFormat="1" ht="27" customHeight="1">
      <c r="B128" s="22"/>
      <c r="C128" s="117" t="s">
        <v>161</v>
      </c>
      <c r="D128" s="117" t="s">
        <v>137</v>
      </c>
      <c r="E128" s="118" t="s">
        <v>208</v>
      </c>
      <c r="F128" s="190" t="s">
        <v>209</v>
      </c>
      <c r="G128" s="190"/>
      <c r="H128" s="190"/>
      <c r="I128" s="190"/>
      <c r="J128" s="119" t="s">
        <v>210</v>
      </c>
      <c r="K128" s="120">
        <v>0.6</v>
      </c>
      <c r="L128" s="191">
        <v>0</v>
      </c>
      <c r="M128" s="191"/>
      <c r="N128" s="191">
        <f>ROUND($L$128*$K$128,2)</f>
        <v>0</v>
      </c>
      <c r="O128" s="191"/>
      <c r="P128" s="191"/>
      <c r="Q128" s="191"/>
      <c r="R128" s="23"/>
      <c r="T128" s="121"/>
      <c r="U128" s="28" t="s">
        <v>45</v>
      </c>
      <c r="V128" s="122">
        <v>0</v>
      </c>
      <c r="W128" s="122">
        <f>$V$128*$K$128</f>
        <v>0</v>
      </c>
      <c r="X128" s="122">
        <v>0</v>
      </c>
      <c r="Y128" s="122">
        <f>$X$128*$K$128</f>
        <v>0</v>
      </c>
      <c r="Z128" s="122">
        <v>0</v>
      </c>
      <c r="AA128" s="123">
        <f>$Z$128*$K$128</f>
        <v>0</v>
      </c>
      <c r="AR128" s="9" t="s">
        <v>135</v>
      </c>
      <c r="AT128" s="9" t="s">
        <v>137</v>
      </c>
      <c r="AU128" s="9" t="s">
        <v>104</v>
      </c>
      <c r="AY128" s="9" t="s">
        <v>136</v>
      </c>
      <c r="BE128" s="124">
        <f>IF($U$128="základní",$N$128,0)</f>
        <v>0</v>
      </c>
      <c r="BF128" s="124">
        <f>IF($U$128="snížená",$N$128,0)</f>
        <v>0</v>
      </c>
      <c r="BG128" s="124">
        <f>IF($U$128="zákl. přenesená",$N$128,0)</f>
        <v>0</v>
      </c>
      <c r="BH128" s="124">
        <f>IF($U$128="sníž. přenesená",$N$128,0)</f>
        <v>0</v>
      </c>
      <c r="BI128" s="124">
        <f>IF($U$128="nulová",$N$128,0)</f>
        <v>0</v>
      </c>
      <c r="BJ128" s="9" t="s">
        <v>21</v>
      </c>
      <c r="BK128" s="124">
        <f>ROUND($L$128*$K$128,2)</f>
        <v>0</v>
      </c>
      <c r="BL128" s="9" t="s">
        <v>135</v>
      </c>
      <c r="BM128" s="9" t="s">
        <v>211</v>
      </c>
    </row>
    <row r="129" spans="2:51" s="9" customFormat="1" ht="18.75" customHeight="1">
      <c r="B129" s="129"/>
      <c r="E129" s="130"/>
      <c r="F129" s="193" t="s">
        <v>212</v>
      </c>
      <c r="G129" s="193"/>
      <c r="H129" s="193"/>
      <c r="I129" s="193"/>
      <c r="K129" s="131">
        <v>0.6</v>
      </c>
      <c r="R129" s="132"/>
      <c r="T129" s="133"/>
      <c r="AA129" s="134"/>
      <c r="AT129" s="130" t="s">
        <v>190</v>
      </c>
      <c r="AU129" s="130" t="s">
        <v>104</v>
      </c>
      <c r="AV129" s="130" t="s">
        <v>104</v>
      </c>
      <c r="AW129" s="130" t="s">
        <v>114</v>
      </c>
      <c r="AX129" s="130" t="s">
        <v>21</v>
      </c>
      <c r="AY129" s="130" t="s">
        <v>136</v>
      </c>
    </row>
    <row r="130" spans="2:65" s="9" customFormat="1" ht="27" customHeight="1">
      <c r="B130" s="22"/>
      <c r="C130" s="117" t="s">
        <v>167</v>
      </c>
      <c r="D130" s="117" t="s">
        <v>137</v>
      </c>
      <c r="E130" s="118" t="s">
        <v>213</v>
      </c>
      <c r="F130" s="190" t="s">
        <v>214</v>
      </c>
      <c r="G130" s="190"/>
      <c r="H130" s="190"/>
      <c r="I130" s="190"/>
      <c r="J130" s="119" t="s">
        <v>210</v>
      </c>
      <c r="K130" s="120">
        <v>34.451</v>
      </c>
      <c r="L130" s="191">
        <v>0</v>
      </c>
      <c r="M130" s="191"/>
      <c r="N130" s="191">
        <f>ROUND($L$130*$K$130,2)</f>
        <v>0</v>
      </c>
      <c r="O130" s="191"/>
      <c r="P130" s="191"/>
      <c r="Q130" s="191"/>
      <c r="R130" s="23"/>
      <c r="T130" s="121"/>
      <c r="U130" s="28" t="s">
        <v>45</v>
      </c>
      <c r="V130" s="122">
        <v>0</v>
      </c>
      <c r="W130" s="122">
        <f>$V$130*$K$130</f>
        <v>0</v>
      </c>
      <c r="X130" s="122">
        <v>0</v>
      </c>
      <c r="Y130" s="122">
        <f>$X$130*$K$130</f>
        <v>0</v>
      </c>
      <c r="Z130" s="122">
        <v>0</v>
      </c>
      <c r="AA130" s="123">
        <f>$Z$130*$K$130</f>
        <v>0</v>
      </c>
      <c r="AR130" s="9" t="s">
        <v>135</v>
      </c>
      <c r="AT130" s="9" t="s">
        <v>137</v>
      </c>
      <c r="AU130" s="9" t="s">
        <v>104</v>
      </c>
      <c r="AY130" s="9" t="s">
        <v>136</v>
      </c>
      <c r="BE130" s="124">
        <f>IF($U$130="základní",$N$130,0)</f>
        <v>0</v>
      </c>
      <c r="BF130" s="124">
        <f>IF($U$130="snížená",$N$130,0)</f>
        <v>0</v>
      </c>
      <c r="BG130" s="124">
        <f>IF($U$130="zákl. přenesená",$N$130,0)</f>
        <v>0</v>
      </c>
      <c r="BH130" s="124">
        <f>IF($U$130="sníž. přenesená",$N$130,0)</f>
        <v>0</v>
      </c>
      <c r="BI130" s="124">
        <f>IF($U$130="nulová",$N$130,0)</f>
        <v>0</v>
      </c>
      <c r="BJ130" s="9" t="s">
        <v>21</v>
      </c>
      <c r="BK130" s="124">
        <f>ROUND($L$130*$K$130,2)</f>
        <v>0</v>
      </c>
      <c r="BL130" s="9" t="s">
        <v>135</v>
      </c>
      <c r="BM130" s="9" t="s">
        <v>215</v>
      </c>
    </row>
    <row r="131" spans="2:51" s="9" customFormat="1" ht="18.75" customHeight="1">
      <c r="B131" s="129"/>
      <c r="E131" s="130"/>
      <c r="F131" s="193" t="s">
        <v>216</v>
      </c>
      <c r="G131" s="193"/>
      <c r="H131" s="193"/>
      <c r="I131" s="193"/>
      <c r="K131" s="131">
        <v>34.451</v>
      </c>
      <c r="R131" s="132"/>
      <c r="T131" s="133"/>
      <c r="AA131" s="134"/>
      <c r="AT131" s="130" t="s">
        <v>190</v>
      </c>
      <c r="AU131" s="130" t="s">
        <v>104</v>
      </c>
      <c r="AV131" s="130" t="s">
        <v>104</v>
      </c>
      <c r="AW131" s="130" t="s">
        <v>114</v>
      </c>
      <c r="AX131" s="130" t="s">
        <v>21</v>
      </c>
      <c r="AY131" s="130" t="s">
        <v>136</v>
      </c>
    </row>
    <row r="132" spans="2:65" s="9" customFormat="1" ht="27" customHeight="1">
      <c r="B132" s="22"/>
      <c r="C132" s="117" t="s">
        <v>217</v>
      </c>
      <c r="D132" s="117" t="s">
        <v>137</v>
      </c>
      <c r="E132" s="118" t="s">
        <v>218</v>
      </c>
      <c r="F132" s="190" t="s">
        <v>219</v>
      </c>
      <c r="G132" s="190"/>
      <c r="H132" s="190"/>
      <c r="I132" s="190"/>
      <c r="J132" s="119" t="s">
        <v>210</v>
      </c>
      <c r="K132" s="120">
        <v>73.208</v>
      </c>
      <c r="L132" s="191">
        <v>0</v>
      </c>
      <c r="M132" s="191"/>
      <c r="N132" s="191">
        <f>ROUND($L$132*$K$132,2)</f>
        <v>0</v>
      </c>
      <c r="O132" s="191"/>
      <c r="P132" s="191"/>
      <c r="Q132" s="191"/>
      <c r="R132" s="23"/>
      <c r="T132" s="121"/>
      <c r="U132" s="28" t="s">
        <v>45</v>
      </c>
      <c r="V132" s="122">
        <v>0.844</v>
      </c>
      <c r="W132" s="122">
        <f>$V$132*$K$132</f>
        <v>61.787552</v>
      </c>
      <c r="X132" s="122">
        <v>0</v>
      </c>
      <c r="Y132" s="122">
        <f>$X$132*$K$132</f>
        <v>0</v>
      </c>
      <c r="Z132" s="122">
        <v>0</v>
      </c>
      <c r="AA132" s="123">
        <f>$Z$132*$K$132</f>
        <v>0</v>
      </c>
      <c r="AR132" s="9" t="s">
        <v>135</v>
      </c>
      <c r="AT132" s="9" t="s">
        <v>137</v>
      </c>
      <c r="AU132" s="9" t="s">
        <v>104</v>
      </c>
      <c r="AY132" s="9" t="s">
        <v>136</v>
      </c>
      <c r="BE132" s="124">
        <f>IF($U$132="základní",$N$132,0)</f>
        <v>0</v>
      </c>
      <c r="BF132" s="124">
        <f>IF($U$132="snížená",$N$132,0)</f>
        <v>0</v>
      </c>
      <c r="BG132" s="124">
        <f>IF($U$132="zákl. přenesená",$N$132,0)</f>
        <v>0</v>
      </c>
      <c r="BH132" s="124">
        <f>IF($U$132="sníž. přenesená",$N$132,0)</f>
        <v>0</v>
      </c>
      <c r="BI132" s="124">
        <f>IF($U$132="nulová",$N$132,0)</f>
        <v>0</v>
      </c>
      <c r="BJ132" s="9" t="s">
        <v>21</v>
      </c>
      <c r="BK132" s="124">
        <f>ROUND($L$132*$K$132,2)</f>
        <v>0</v>
      </c>
      <c r="BL132" s="9" t="s">
        <v>135</v>
      </c>
      <c r="BM132" s="9" t="s">
        <v>220</v>
      </c>
    </row>
    <row r="133" spans="2:51" s="9" customFormat="1" ht="18.75" customHeight="1">
      <c r="B133" s="135"/>
      <c r="E133" s="136"/>
      <c r="F133" s="194" t="s">
        <v>221</v>
      </c>
      <c r="G133" s="194"/>
      <c r="H133" s="194"/>
      <c r="I133" s="194"/>
      <c r="K133" s="136"/>
      <c r="R133" s="137"/>
      <c r="T133" s="138"/>
      <c r="AA133" s="139"/>
      <c r="AT133" s="136" t="s">
        <v>190</v>
      </c>
      <c r="AU133" s="136" t="s">
        <v>104</v>
      </c>
      <c r="AV133" s="136" t="s">
        <v>21</v>
      </c>
      <c r="AW133" s="136" t="s">
        <v>114</v>
      </c>
      <c r="AX133" s="136" t="s">
        <v>80</v>
      </c>
      <c r="AY133" s="136" t="s">
        <v>136</v>
      </c>
    </row>
    <row r="134" spans="2:51" s="9" customFormat="1" ht="18.75" customHeight="1">
      <c r="B134" s="129"/>
      <c r="E134" s="130"/>
      <c r="F134" s="193" t="s">
        <v>222</v>
      </c>
      <c r="G134" s="193"/>
      <c r="H134" s="193"/>
      <c r="I134" s="193"/>
      <c r="K134" s="131">
        <v>4.194</v>
      </c>
      <c r="R134" s="132"/>
      <c r="T134" s="133"/>
      <c r="AA134" s="134"/>
      <c r="AT134" s="130" t="s">
        <v>190</v>
      </c>
      <c r="AU134" s="130" t="s">
        <v>104</v>
      </c>
      <c r="AV134" s="130" t="s">
        <v>104</v>
      </c>
      <c r="AW134" s="130" t="s">
        <v>114</v>
      </c>
      <c r="AX134" s="130" t="s">
        <v>80</v>
      </c>
      <c r="AY134" s="130" t="s">
        <v>136</v>
      </c>
    </row>
    <row r="135" spans="2:51" s="9" customFormat="1" ht="32.25" customHeight="1">
      <c r="B135" s="129"/>
      <c r="E135" s="130"/>
      <c r="F135" s="193" t="s">
        <v>223</v>
      </c>
      <c r="G135" s="193"/>
      <c r="H135" s="193"/>
      <c r="I135" s="193"/>
      <c r="K135" s="131">
        <v>77.832</v>
      </c>
      <c r="R135" s="132"/>
      <c r="T135" s="133"/>
      <c r="AA135" s="134"/>
      <c r="AT135" s="130" t="s">
        <v>190</v>
      </c>
      <c r="AU135" s="130" t="s">
        <v>104</v>
      </c>
      <c r="AV135" s="130" t="s">
        <v>104</v>
      </c>
      <c r="AW135" s="130" t="s">
        <v>114</v>
      </c>
      <c r="AX135" s="130" t="s">
        <v>80</v>
      </c>
      <c r="AY135" s="130" t="s">
        <v>136</v>
      </c>
    </row>
    <row r="136" spans="2:51" s="9" customFormat="1" ht="18.75" customHeight="1">
      <c r="B136" s="140"/>
      <c r="E136" s="141"/>
      <c r="F136" s="195" t="s">
        <v>224</v>
      </c>
      <c r="G136" s="195"/>
      <c r="H136" s="195"/>
      <c r="I136" s="195"/>
      <c r="K136" s="142">
        <v>82.026</v>
      </c>
      <c r="R136" s="143"/>
      <c r="T136" s="144"/>
      <c r="AA136" s="145"/>
      <c r="AT136" s="141" t="s">
        <v>190</v>
      </c>
      <c r="AU136" s="141" t="s">
        <v>104</v>
      </c>
      <c r="AV136" s="141" t="s">
        <v>146</v>
      </c>
      <c r="AW136" s="141" t="s">
        <v>114</v>
      </c>
      <c r="AX136" s="141" t="s">
        <v>80</v>
      </c>
      <c r="AY136" s="141" t="s">
        <v>136</v>
      </c>
    </row>
    <row r="137" spans="2:51" s="9" customFormat="1" ht="18.75" customHeight="1">
      <c r="B137" s="129"/>
      <c r="E137" s="130"/>
      <c r="F137" s="193" t="s">
        <v>225</v>
      </c>
      <c r="G137" s="193"/>
      <c r="H137" s="193"/>
      <c r="I137" s="193"/>
      <c r="K137" s="131">
        <v>4.101</v>
      </c>
      <c r="R137" s="132"/>
      <c r="T137" s="133"/>
      <c r="AA137" s="134"/>
      <c r="AT137" s="130" t="s">
        <v>190</v>
      </c>
      <c r="AU137" s="130" t="s">
        <v>104</v>
      </c>
      <c r="AV137" s="130" t="s">
        <v>104</v>
      </c>
      <c r="AW137" s="130" t="s">
        <v>114</v>
      </c>
      <c r="AX137" s="130" t="s">
        <v>80</v>
      </c>
      <c r="AY137" s="130" t="s">
        <v>136</v>
      </c>
    </row>
    <row r="138" spans="2:51" s="9" customFormat="1" ht="18.75" customHeight="1">
      <c r="B138" s="146"/>
      <c r="E138" s="147"/>
      <c r="F138" s="196" t="s">
        <v>226</v>
      </c>
      <c r="G138" s="196"/>
      <c r="H138" s="196"/>
      <c r="I138" s="196"/>
      <c r="K138" s="148">
        <v>86.127</v>
      </c>
      <c r="R138" s="149"/>
      <c r="T138" s="150"/>
      <c r="AA138" s="151"/>
      <c r="AT138" s="147" t="s">
        <v>190</v>
      </c>
      <c r="AU138" s="147" t="s">
        <v>104</v>
      </c>
      <c r="AV138" s="147" t="s">
        <v>135</v>
      </c>
      <c r="AW138" s="147" t="s">
        <v>114</v>
      </c>
      <c r="AX138" s="147" t="s">
        <v>80</v>
      </c>
      <c r="AY138" s="147" t="s">
        <v>136</v>
      </c>
    </row>
    <row r="139" spans="2:51" s="9" customFormat="1" ht="18.75" customHeight="1">
      <c r="B139" s="129"/>
      <c r="E139" s="130"/>
      <c r="F139" s="193" t="s">
        <v>227</v>
      </c>
      <c r="G139" s="193"/>
      <c r="H139" s="193"/>
      <c r="I139" s="193"/>
      <c r="K139" s="131">
        <v>73.208</v>
      </c>
      <c r="R139" s="132"/>
      <c r="T139" s="133"/>
      <c r="AA139" s="134"/>
      <c r="AT139" s="130" t="s">
        <v>190</v>
      </c>
      <c r="AU139" s="130" t="s">
        <v>104</v>
      </c>
      <c r="AV139" s="130" t="s">
        <v>104</v>
      </c>
      <c r="AW139" s="130" t="s">
        <v>114</v>
      </c>
      <c r="AX139" s="130" t="s">
        <v>21</v>
      </c>
      <c r="AY139" s="130" t="s">
        <v>136</v>
      </c>
    </row>
    <row r="140" spans="2:65" s="9" customFormat="1" ht="27" customHeight="1">
      <c r="B140" s="22"/>
      <c r="C140" s="117" t="s">
        <v>228</v>
      </c>
      <c r="D140" s="117" t="s">
        <v>137</v>
      </c>
      <c r="E140" s="118" t="s">
        <v>229</v>
      </c>
      <c r="F140" s="190" t="s">
        <v>230</v>
      </c>
      <c r="G140" s="190"/>
      <c r="H140" s="190"/>
      <c r="I140" s="190"/>
      <c r="J140" s="119" t="s">
        <v>210</v>
      </c>
      <c r="K140" s="120">
        <v>73.208</v>
      </c>
      <c r="L140" s="191">
        <v>0</v>
      </c>
      <c r="M140" s="191"/>
      <c r="N140" s="191">
        <f>ROUND($L$140*$K$140,2)</f>
        <v>0</v>
      </c>
      <c r="O140" s="191"/>
      <c r="P140" s="191"/>
      <c r="Q140" s="191"/>
      <c r="R140" s="23"/>
      <c r="T140" s="121"/>
      <c r="U140" s="28" t="s">
        <v>45</v>
      </c>
      <c r="V140" s="122">
        <v>0.085</v>
      </c>
      <c r="W140" s="122">
        <f>$V$140*$K$140</f>
        <v>6.22268</v>
      </c>
      <c r="X140" s="122">
        <v>0</v>
      </c>
      <c r="Y140" s="122">
        <f>$X$140*$K$140</f>
        <v>0</v>
      </c>
      <c r="Z140" s="122">
        <v>0</v>
      </c>
      <c r="AA140" s="123">
        <f>$Z$140*$K$140</f>
        <v>0</v>
      </c>
      <c r="AR140" s="9" t="s">
        <v>135</v>
      </c>
      <c r="AT140" s="9" t="s">
        <v>137</v>
      </c>
      <c r="AU140" s="9" t="s">
        <v>104</v>
      </c>
      <c r="AY140" s="9" t="s">
        <v>136</v>
      </c>
      <c r="BE140" s="124">
        <f>IF($U$140="základní",$N$140,0)</f>
        <v>0</v>
      </c>
      <c r="BF140" s="124">
        <f>IF($U$140="snížená",$N$140,0)</f>
        <v>0</v>
      </c>
      <c r="BG140" s="124">
        <f>IF($U$140="zákl. přenesená",$N$140,0)</f>
        <v>0</v>
      </c>
      <c r="BH140" s="124">
        <f>IF($U$140="sníž. přenesená",$N$140,0)</f>
        <v>0</v>
      </c>
      <c r="BI140" s="124">
        <f>IF($U$140="nulová",$N$140,0)</f>
        <v>0</v>
      </c>
      <c r="BJ140" s="9" t="s">
        <v>21</v>
      </c>
      <c r="BK140" s="124">
        <f>ROUND($L$140*$K$140,2)</f>
        <v>0</v>
      </c>
      <c r="BL140" s="9" t="s">
        <v>135</v>
      </c>
      <c r="BM140" s="9" t="s">
        <v>231</v>
      </c>
    </row>
    <row r="141" spans="2:65" s="9" customFormat="1" ht="15.75" customHeight="1">
      <c r="B141" s="22"/>
      <c r="C141" s="117" t="s">
        <v>25</v>
      </c>
      <c r="D141" s="117" t="s">
        <v>137</v>
      </c>
      <c r="E141" s="118" t="s">
        <v>232</v>
      </c>
      <c r="F141" s="190" t="s">
        <v>233</v>
      </c>
      <c r="G141" s="190"/>
      <c r="H141" s="190"/>
      <c r="I141" s="190"/>
      <c r="J141" s="119" t="s">
        <v>210</v>
      </c>
      <c r="K141" s="120">
        <v>4.306</v>
      </c>
      <c r="L141" s="191">
        <v>0</v>
      </c>
      <c r="M141" s="191"/>
      <c r="N141" s="191">
        <f>ROUND($L$141*$K$141,2)</f>
        <v>0</v>
      </c>
      <c r="O141" s="191"/>
      <c r="P141" s="191"/>
      <c r="Q141" s="191"/>
      <c r="R141" s="23"/>
      <c r="T141" s="121"/>
      <c r="U141" s="28" t="s">
        <v>45</v>
      </c>
      <c r="V141" s="122">
        <v>2.295</v>
      </c>
      <c r="W141" s="122">
        <f>$V$141*$K$141</f>
        <v>9.88227</v>
      </c>
      <c r="X141" s="122">
        <v>0.01046</v>
      </c>
      <c r="Y141" s="122">
        <f>$X$141*$K$141</f>
        <v>0.045040760000000006</v>
      </c>
      <c r="Z141" s="122">
        <v>0</v>
      </c>
      <c r="AA141" s="123">
        <f>$Z$141*$K$141</f>
        <v>0</v>
      </c>
      <c r="AR141" s="9" t="s">
        <v>135</v>
      </c>
      <c r="AT141" s="9" t="s">
        <v>137</v>
      </c>
      <c r="AU141" s="9" t="s">
        <v>104</v>
      </c>
      <c r="AY141" s="9" t="s">
        <v>136</v>
      </c>
      <c r="BE141" s="124">
        <f>IF($U$141="základní",$N$141,0)</f>
        <v>0</v>
      </c>
      <c r="BF141" s="124">
        <f>IF($U$141="snížená",$N$141,0)</f>
        <v>0</v>
      </c>
      <c r="BG141" s="124">
        <f>IF($U$141="zákl. přenesená",$N$141,0)</f>
        <v>0</v>
      </c>
      <c r="BH141" s="124">
        <f>IF($U$141="sníž. přenesená",$N$141,0)</f>
        <v>0</v>
      </c>
      <c r="BI141" s="124">
        <f>IF($U$141="nulová",$N$141,0)</f>
        <v>0</v>
      </c>
      <c r="BJ141" s="9" t="s">
        <v>21</v>
      </c>
      <c r="BK141" s="124">
        <f>ROUND($L$141*$K$141,2)</f>
        <v>0</v>
      </c>
      <c r="BL141" s="9" t="s">
        <v>135</v>
      </c>
      <c r="BM141" s="9" t="s">
        <v>234</v>
      </c>
    </row>
    <row r="142" spans="2:51" s="9" customFormat="1" ht="18.75" customHeight="1">
      <c r="B142" s="129"/>
      <c r="E142" s="130"/>
      <c r="F142" s="193" t="s">
        <v>235</v>
      </c>
      <c r="G142" s="193"/>
      <c r="H142" s="193"/>
      <c r="I142" s="193"/>
      <c r="K142" s="131">
        <v>4.306</v>
      </c>
      <c r="R142" s="132"/>
      <c r="T142" s="133"/>
      <c r="AA142" s="134"/>
      <c r="AT142" s="130" t="s">
        <v>190</v>
      </c>
      <c r="AU142" s="130" t="s">
        <v>104</v>
      </c>
      <c r="AV142" s="130" t="s">
        <v>104</v>
      </c>
      <c r="AW142" s="130" t="s">
        <v>114</v>
      </c>
      <c r="AX142" s="130" t="s">
        <v>21</v>
      </c>
      <c r="AY142" s="130" t="s">
        <v>136</v>
      </c>
    </row>
    <row r="143" spans="2:65" s="9" customFormat="1" ht="15.75" customHeight="1">
      <c r="B143" s="22"/>
      <c r="C143" s="117" t="s">
        <v>236</v>
      </c>
      <c r="D143" s="117" t="s">
        <v>137</v>
      </c>
      <c r="E143" s="118" t="s">
        <v>237</v>
      </c>
      <c r="F143" s="190" t="s">
        <v>238</v>
      </c>
      <c r="G143" s="190"/>
      <c r="H143" s="190"/>
      <c r="I143" s="190"/>
      <c r="J143" s="119" t="s">
        <v>210</v>
      </c>
      <c r="K143" s="120">
        <v>4.306</v>
      </c>
      <c r="L143" s="191">
        <v>0</v>
      </c>
      <c r="M143" s="191"/>
      <c r="N143" s="191">
        <f>ROUND($L$143*$K$143,2)</f>
        <v>0</v>
      </c>
      <c r="O143" s="191"/>
      <c r="P143" s="191"/>
      <c r="Q143" s="191"/>
      <c r="R143" s="23"/>
      <c r="T143" s="121"/>
      <c r="U143" s="28" t="s">
        <v>45</v>
      </c>
      <c r="V143" s="122">
        <v>1.214</v>
      </c>
      <c r="W143" s="122">
        <f>$V$143*$K$143</f>
        <v>5.227484</v>
      </c>
      <c r="X143" s="122">
        <v>0.01705</v>
      </c>
      <c r="Y143" s="122">
        <f>$X$143*$K$143</f>
        <v>0.07341729999999999</v>
      </c>
      <c r="Z143" s="122">
        <v>0</v>
      </c>
      <c r="AA143" s="123">
        <f>$Z$143*$K$143</f>
        <v>0</v>
      </c>
      <c r="AR143" s="9" t="s">
        <v>135</v>
      </c>
      <c r="AT143" s="9" t="s">
        <v>137</v>
      </c>
      <c r="AU143" s="9" t="s">
        <v>104</v>
      </c>
      <c r="AY143" s="9" t="s">
        <v>136</v>
      </c>
      <c r="BE143" s="124">
        <f>IF($U$143="základní",$N$143,0)</f>
        <v>0</v>
      </c>
      <c r="BF143" s="124">
        <f>IF($U$143="snížená",$N$143,0)</f>
        <v>0</v>
      </c>
      <c r="BG143" s="124">
        <f>IF($U$143="zákl. přenesená",$N$143,0)</f>
        <v>0</v>
      </c>
      <c r="BH143" s="124">
        <f>IF($U$143="sníž. přenesená",$N$143,0)</f>
        <v>0</v>
      </c>
      <c r="BI143" s="124">
        <f>IF($U$143="nulová",$N$143,0)</f>
        <v>0</v>
      </c>
      <c r="BJ143" s="9" t="s">
        <v>21</v>
      </c>
      <c r="BK143" s="124">
        <f>ROUND($L$143*$K$143,2)</f>
        <v>0</v>
      </c>
      <c r="BL143" s="9" t="s">
        <v>135</v>
      </c>
      <c r="BM143" s="9" t="s">
        <v>239</v>
      </c>
    </row>
    <row r="144" spans="2:51" s="9" customFormat="1" ht="18.75" customHeight="1">
      <c r="B144" s="129"/>
      <c r="E144" s="130"/>
      <c r="F144" s="193" t="s">
        <v>240</v>
      </c>
      <c r="G144" s="193"/>
      <c r="H144" s="193"/>
      <c r="I144" s="193"/>
      <c r="K144" s="131">
        <v>4.306</v>
      </c>
      <c r="R144" s="132"/>
      <c r="T144" s="133"/>
      <c r="AA144" s="134"/>
      <c r="AT144" s="130" t="s">
        <v>190</v>
      </c>
      <c r="AU144" s="130" t="s">
        <v>104</v>
      </c>
      <c r="AV144" s="130" t="s">
        <v>104</v>
      </c>
      <c r="AW144" s="130" t="s">
        <v>114</v>
      </c>
      <c r="AX144" s="130" t="s">
        <v>21</v>
      </c>
      <c r="AY144" s="130" t="s">
        <v>136</v>
      </c>
    </row>
    <row r="145" spans="2:65" s="9" customFormat="1" ht="27" customHeight="1">
      <c r="B145" s="22"/>
      <c r="C145" s="117" t="s">
        <v>241</v>
      </c>
      <c r="D145" s="117" t="s">
        <v>137</v>
      </c>
      <c r="E145" s="118" t="s">
        <v>242</v>
      </c>
      <c r="F145" s="190" t="s">
        <v>243</v>
      </c>
      <c r="G145" s="190"/>
      <c r="H145" s="190"/>
      <c r="I145" s="190"/>
      <c r="J145" s="119" t="s">
        <v>210</v>
      </c>
      <c r="K145" s="120">
        <v>4.306</v>
      </c>
      <c r="L145" s="191">
        <v>0</v>
      </c>
      <c r="M145" s="191"/>
      <c r="N145" s="191">
        <f>ROUND($L$145*$K$145,2)</f>
        <v>0</v>
      </c>
      <c r="O145" s="191"/>
      <c r="P145" s="191"/>
      <c r="Q145" s="191"/>
      <c r="R145" s="23"/>
      <c r="T145" s="121"/>
      <c r="U145" s="28" t="s">
        <v>45</v>
      </c>
      <c r="V145" s="122">
        <v>7.522</v>
      </c>
      <c r="W145" s="122">
        <f>$V$145*$K$145</f>
        <v>32.389732</v>
      </c>
      <c r="X145" s="122">
        <v>0</v>
      </c>
      <c r="Y145" s="122">
        <f>$X$145*$K$145</f>
        <v>0</v>
      </c>
      <c r="Z145" s="122">
        <v>0</v>
      </c>
      <c r="AA145" s="123">
        <f>$Z$145*$K$145</f>
        <v>0</v>
      </c>
      <c r="AR145" s="9" t="s">
        <v>135</v>
      </c>
      <c r="AT145" s="9" t="s">
        <v>137</v>
      </c>
      <c r="AU145" s="9" t="s">
        <v>104</v>
      </c>
      <c r="AY145" s="9" t="s">
        <v>136</v>
      </c>
      <c r="BE145" s="124">
        <f>IF($U$145="základní",$N$145,0)</f>
        <v>0</v>
      </c>
      <c r="BF145" s="124">
        <f>IF($U$145="snížená",$N$145,0)</f>
        <v>0</v>
      </c>
      <c r="BG145" s="124">
        <f>IF($U$145="zákl. přenesená",$N$145,0)</f>
        <v>0</v>
      </c>
      <c r="BH145" s="124">
        <f>IF($U$145="sníž. přenesená",$N$145,0)</f>
        <v>0</v>
      </c>
      <c r="BI145" s="124">
        <f>IF($U$145="nulová",$N$145,0)</f>
        <v>0</v>
      </c>
      <c r="BJ145" s="9" t="s">
        <v>21</v>
      </c>
      <c r="BK145" s="124">
        <f>ROUND($L$145*$K$145,2)</f>
        <v>0</v>
      </c>
      <c r="BL145" s="9" t="s">
        <v>135</v>
      </c>
      <c r="BM145" s="9" t="s">
        <v>244</v>
      </c>
    </row>
    <row r="146" spans="2:51" s="9" customFormat="1" ht="18.75" customHeight="1">
      <c r="B146" s="129"/>
      <c r="E146" s="130"/>
      <c r="F146" s="193" t="s">
        <v>235</v>
      </c>
      <c r="G146" s="193"/>
      <c r="H146" s="193"/>
      <c r="I146" s="193"/>
      <c r="K146" s="131">
        <v>4.306</v>
      </c>
      <c r="R146" s="132"/>
      <c r="T146" s="133"/>
      <c r="AA146" s="134"/>
      <c r="AT146" s="130" t="s">
        <v>190</v>
      </c>
      <c r="AU146" s="130" t="s">
        <v>104</v>
      </c>
      <c r="AV146" s="130" t="s">
        <v>104</v>
      </c>
      <c r="AW146" s="130" t="s">
        <v>114</v>
      </c>
      <c r="AX146" s="130" t="s">
        <v>21</v>
      </c>
      <c r="AY146" s="130" t="s">
        <v>136</v>
      </c>
    </row>
    <row r="147" spans="2:65" s="9" customFormat="1" ht="27" customHeight="1">
      <c r="B147" s="22"/>
      <c r="C147" s="117" t="s">
        <v>245</v>
      </c>
      <c r="D147" s="117" t="s">
        <v>137</v>
      </c>
      <c r="E147" s="118" t="s">
        <v>246</v>
      </c>
      <c r="F147" s="190" t="s">
        <v>247</v>
      </c>
      <c r="G147" s="190"/>
      <c r="H147" s="190"/>
      <c r="I147" s="190"/>
      <c r="J147" s="119" t="s">
        <v>187</v>
      </c>
      <c r="K147" s="120">
        <v>240</v>
      </c>
      <c r="L147" s="191">
        <v>0</v>
      </c>
      <c r="M147" s="191"/>
      <c r="N147" s="191">
        <f>ROUND($L$147*$K$147,2)</f>
        <v>0</v>
      </c>
      <c r="O147" s="191"/>
      <c r="P147" s="191"/>
      <c r="Q147" s="191"/>
      <c r="R147" s="23"/>
      <c r="T147" s="121"/>
      <c r="U147" s="28" t="s">
        <v>45</v>
      </c>
      <c r="V147" s="122">
        <v>0.479</v>
      </c>
      <c r="W147" s="122">
        <f>$V$147*$K$147</f>
        <v>114.96</v>
      </c>
      <c r="X147" s="122">
        <v>0.00085</v>
      </c>
      <c r="Y147" s="122">
        <f>$X$147*$K$147</f>
        <v>0.204</v>
      </c>
      <c r="Z147" s="122">
        <v>0</v>
      </c>
      <c r="AA147" s="123">
        <f>$Z$147*$K$147</f>
        <v>0</v>
      </c>
      <c r="AR147" s="9" t="s">
        <v>135</v>
      </c>
      <c r="AT147" s="9" t="s">
        <v>137</v>
      </c>
      <c r="AU147" s="9" t="s">
        <v>104</v>
      </c>
      <c r="AY147" s="9" t="s">
        <v>136</v>
      </c>
      <c r="BE147" s="124">
        <f>IF($U$147="základní",$N$147,0)</f>
        <v>0</v>
      </c>
      <c r="BF147" s="124">
        <f>IF($U$147="snížená",$N$147,0)</f>
        <v>0</v>
      </c>
      <c r="BG147" s="124">
        <f>IF($U$147="zákl. přenesená",$N$147,0)</f>
        <v>0</v>
      </c>
      <c r="BH147" s="124">
        <f>IF($U$147="sníž. přenesená",$N$147,0)</f>
        <v>0</v>
      </c>
      <c r="BI147" s="124">
        <f>IF($U$147="nulová",$N$147,0)</f>
        <v>0</v>
      </c>
      <c r="BJ147" s="9" t="s">
        <v>21</v>
      </c>
      <c r="BK147" s="124">
        <f>ROUND($L$147*$K$147,2)</f>
        <v>0</v>
      </c>
      <c r="BL147" s="9" t="s">
        <v>135</v>
      </c>
      <c r="BM147" s="9" t="s">
        <v>248</v>
      </c>
    </row>
    <row r="148" spans="2:51" s="9" customFormat="1" ht="18.75" customHeight="1">
      <c r="B148" s="129"/>
      <c r="E148" s="130"/>
      <c r="F148" s="193" t="s">
        <v>249</v>
      </c>
      <c r="G148" s="193"/>
      <c r="H148" s="193"/>
      <c r="I148" s="193"/>
      <c r="K148" s="131">
        <v>240</v>
      </c>
      <c r="R148" s="132"/>
      <c r="T148" s="133"/>
      <c r="AA148" s="134"/>
      <c r="AT148" s="130" t="s">
        <v>190</v>
      </c>
      <c r="AU148" s="130" t="s">
        <v>104</v>
      </c>
      <c r="AV148" s="130" t="s">
        <v>104</v>
      </c>
      <c r="AW148" s="130" t="s">
        <v>114</v>
      </c>
      <c r="AX148" s="130" t="s">
        <v>21</v>
      </c>
      <c r="AY148" s="130" t="s">
        <v>136</v>
      </c>
    </row>
    <row r="149" spans="2:65" s="9" customFormat="1" ht="27" customHeight="1">
      <c r="B149" s="22"/>
      <c r="C149" s="117" t="s">
        <v>250</v>
      </c>
      <c r="D149" s="117" t="s">
        <v>137</v>
      </c>
      <c r="E149" s="118" t="s">
        <v>251</v>
      </c>
      <c r="F149" s="190" t="s">
        <v>252</v>
      </c>
      <c r="G149" s="190"/>
      <c r="H149" s="190"/>
      <c r="I149" s="190"/>
      <c r="J149" s="119" t="s">
        <v>187</v>
      </c>
      <c r="K149" s="120">
        <v>240</v>
      </c>
      <c r="L149" s="191">
        <v>0</v>
      </c>
      <c r="M149" s="191"/>
      <c r="N149" s="191">
        <f>ROUND($L$149*$K$149,2)</f>
        <v>0</v>
      </c>
      <c r="O149" s="191"/>
      <c r="P149" s="191"/>
      <c r="Q149" s="191"/>
      <c r="R149" s="23"/>
      <c r="T149" s="121"/>
      <c r="U149" s="28" t="s">
        <v>45</v>
      </c>
      <c r="V149" s="122">
        <v>0.327</v>
      </c>
      <c r="W149" s="122">
        <f>$V$149*$K$149</f>
        <v>78.48</v>
      </c>
      <c r="X149" s="122">
        <v>0</v>
      </c>
      <c r="Y149" s="122">
        <f>$X$149*$K$149</f>
        <v>0</v>
      </c>
      <c r="Z149" s="122">
        <v>0</v>
      </c>
      <c r="AA149" s="123">
        <f>$Z$149*$K$149</f>
        <v>0</v>
      </c>
      <c r="AR149" s="9" t="s">
        <v>135</v>
      </c>
      <c r="AT149" s="9" t="s">
        <v>137</v>
      </c>
      <c r="AU149" s="9" t="s">
        <v>104</v>
      </c>
      <c r="AY149" s="9" t="s">
        <v>136</v>
      </c>
      <c r="BE149" s="124">
        <f>IF($U$149="základní",$N$149,0)</f>
        <v>0</v>
      </c>
      <c r="BF149" s="124">
        <f>IF($U$149="snížená",$N$149,0)</f>
        <v>0</v>
      </c>
      <c r="BG149" s="124">
        <f>IF($U$149="zákl. přenesená",$N$149,0)</f>
        <v>0</v>
      </c>
      <c r="BH149" s="124">
        <f>IF($U$149="sníž. přenesená",$N$149,0)</f>
        <v>0</v>
      </c>
      <c r="BI149" s="124">
        <f>IF($U$149="nulová",$N$149,0)</f>
        <v>0</v>
      </c>
      <c r="BJ149" s="9" t="s">
        <v>21</v>
      </c>
      <c r="BK149" s="124">
        <f>ROUND($L$149*$K$149,2)</f>
        <v>0</v>
      </c>
      <c r="BL149" s="9" t="s">
        <v>135</v>
      </c>
      <c r="BM149" s="9" t="s">
        <v>253</v>
      </c>
    </row>
    <row r="150" spans="2:65" s="9" customFormat="1" ht="27" customHeight="1">
      <c r="B150" s="22"/>
      <c r="C150" s="117" t="s">
        <v>10</v>
      </c>
      <c r="D150" s="117" t="s">
        <v>137</v>
      </c>
      <c r="E150" s="118" t="s">
        <v>254</v>
      </c>
      <c r="F150" s="190" t="s">
        <v>255</v>
      </c>
      <c r="G150" s="190"/>
      <c r="H150" s="190"/>
      <c r="I150" s="190"/>
      <c r="J150" s="119" t="s">
        <v>210</v>
      </c>
      <c r="K150" s="120">
        <v>86.127</v>
      </c>
      <c r="L150" s="191">
        <v>0</v>
      </c>
      <c r="M150" s="191"/>
      <c r="N150" s="191">
        <f>ROUND($L$150*$K$150,2)</f>
        <v>0</v>
      </c>
      <c r="O150" s="191"/>
      <c r="P150" s="191"/>
      <c r="Q150" s="191"/>
      <c r="R150" s="23"/>
      <c r="T150" s="121"/>
      <c r="U150" s="28" t="s">
        <v>45</v>
      </c>
      <c r="V150" s="122">
        <v>0</v>
      </c>
      <c r="W150" s="122">
        <f>$V$150*$K$150</f>
        <v>0</v>
      </c>
      <c r="X150" s="122">
        <v>0</v>
      </c>
      <c r="Y150" s="122">
        <f>$X$150*$K$150</f>
        <v>0</v>
      </c>
      <c r="Z150" s="122">
        <v>0</v>
      </c>
      <c r="AA150" s="123">
        <f>$Z$150*$K$150</f>
        <v>0</v>
      </c>
      <c r="AR150" s="9" t="s">
        <v>135</v>
      </c>
      <c r="AT150" s="9" t="s">
        <v>137</v>
      </c>
      <c r="AU150" s="9" t="s">
        <v>104</v>
      </c>
      <c r="AY150" s="9" t="s">
        <v>136</v>
      </c>
      <c r="BE150" s="124">
        <f>IF($U$150="základní",$N$150,0)</f>
        <v>0</v>
      </c>
      <c r="BF150" s="124">
        <f>IF($U$150="snížená",$N$150,0)</f>
        <v>0</v>
      </c>
      <c r="BG150" s="124">
        <f>IF($U$150="zákl. přenesená",$N$150,0)</f>
        <v>0</v>
      </c>
      <c r="BH150" s="124">
        <f>IF($U$150="sníž. přenesená",$N$150,0)</f>
        <v>0</v>
      </c>
      <c r="BI150" s="124">
        <f>IF($U$150="nulová",$N$150,0)</f>
        <v>0</v>
      </c>
      <c r="BJ150" s="9" t="s">
        <v>21</v>
      </c>
      <c r="BK150" s="124">
        <f>ROUND($L$150*$K$150,2)</f>
        <v>0</v>
      </c>
      <c r="BL150" s="9" t="s">
        <v>135</v>
      </c>
      <c r="BM150" s="9" t="s">
        <v>256</v>
      </c>
    </row>
    <row r="151" spans="2:65" s="9" customFormat="1" ht="27" customHeight="1">
      <c r="B151" s="22"/>
      <c r="C151" s="117" t="s">
        <v>257</v>
      </c>
      <c r="D151" s="117" t="s">
        <v>137</v>
      </c>
      <c r="E151" s="118" t="s">
        <v>258</v>
      </c>
      <c r="F151" s="190" t="s">
        <v>259</v>
      </c>
      <c r="G151" s="190"/>
      <c r="H151" s="190"/>
      <c r="I151" s="190"/>
      <c r="J151" s="119" t="s">
        <v>210</v>
      </c>
      <c r="K151" s="120">
        <v>86.127</v>
      </c>
      <c r="L151" s="191">
        <v>0</v>
      </c>
      <c r="M151" s="191"/>
      <c r="N151" s="191">
        <f>ROUND($L$151*$K$151,2)</f>
        <v>0</v>
      </c>
      <c r="O151" s="191"/>
      <c r="P151" s="191"/>
      <c r="Q151" s="191"/>
      <c r="R151" s="23"/>
      <c r="T151" s="121"/>
      <c r="U151" s="28" t="s">
        <v>45</v>
      </c>
      <c r="V151" s="122">
        <v>0.05</v>
      </c>
      <c r="W151" s="122">
        <f>$V$151*$K$151</f>
        <v>4.30635</v>
      </c>
      <c r="X151" s="122">
        <v>0</v>
      </c>
      <c r="Y151" s="122">
        <f>$X$151*$K$151</f>
        <v>0</v>
      </c>
      <c r="Z151" s="122">
        <v>0</v>
      </c>
      <c r="AA151" s="123">
        <f>$Z$151*$K$151</f>
        <v>0</v>
      </c>
      <c r="AR151" s="9" t="s">
        <v>135</v>
      </c>
      <c r="AT151" s="9" t="s">
        <v>137</v>
      </c>
      <c r="AU151" s="9" t="s">
        <v>104</v>
      </c>
      <c r="AY151" s="9" t="s">
        <v>136</v>
      </c>
      <c r="BE151" s="124">
        <f>IF($U$151="základní",$N$151,0)</f>
        <v>0</v>
      </c>
      <c r="BF151" s="124">
        <f>IF($U$151="snížená",$N$151,0)</f>
        <v>0</v>
      </c>
      <c r="BG151" s="124">
        <f>IF($U$151="zákl. přenesená",$N$151,0)</f>
        <v>0</v>
      </c>
      <c r="BH151" s="124">
        <f>IF($U$151="sníž. přenesená",$N$151,0)</f>
        <v>0</v>
      </c>
      <c r="BI151" s="124">
        <f>IF($U$151="nulová",$N$151,0)</f>
        <v>0</v>
      </c>
      <c r="BJ151" s="9" t="s">
        <v>21</v>
      </c>
      <c r="BK151" s="124">
        <f>ROUND($L$151*$K$151,2)</f>
        <v>0</v>
      </c>
      <c r="BL151" s="9" t="s">
        <v>135</v>
      </c>
      <c r="BM151" s="9" t="s">
        <v>260</v>
      </c>
    </row>
    <row r="152" spans="2:51" s="9" customFormat="1" ht="18.75" customHeight="1">
      <c r="B152" s="129"/>
      <c r="E152" s="130"/>
      <c r="F152" s="193" t="s">
        <v>261</v>
      </c>
      <c r="G152" s="193"/>
      <c r="H152" s="193"/>
      <c r="I152" s="193"/>
      <c r="K152" s="131">
        <v>86.127</v>
      </c>
      <c r="R152" s="132"/>
      <c r="T152" s="133"/>
      <c r="AA152" s="134"/>
      <c r="AT152" s="130" t="s">
        <v>190</v>
      </c>
      <c r="AU152" s="130" t="s">
        <v>104</v>
      </c>
      <c r="AV152" s="130" t="s">
        <v>104</v>
      </c>
      <c r="AW152" s="130" t="s">
        <v>114</v>
      </c>
      <c r="AX152" s="130" t="s">
        <v>21</v>
      </c>
      <c r="AY152" s="130" t="s">
        <v>136</v>
      </c>
    </row>
    <row r="153" spans="2:65" s="9" customFormat="1" ht="27" customHeight="1">
      <c r="B153" s="22"/>
      <c r="C153" s="117" t="s">
        <v>262</v>
      </c>
      <c r="D153" s="117" t="s">
        <v>137</v>
      </c>
      <c r="E153" s="118" t="s">
        <v>263</v>
      </c>
      <c r="F153" s="190" t="s">
        <v>264</v>
      </c>
      <c r="G153" s="190"/>
      <c r="H153" s="190"/>
      <c r="I153" s="190"/>
      <c r="J153" s="119" t="s">
        <v>210</v>
      </c>
      <c r="K153" s="120">
        <v>82.856</v>
      </c>
      <c r="L153" s="191">
        <v>0</v>
      </c>
      <c r="M153" s="191"/>
      <c r="N153" s="191">
        <f>ROUND($L$153*$K$153,2)</f>
        <v>0</v>
      </c>
      <c r="O153" s="191"/>
      <c r="P153" s="191"/>
      <c r="Q153" s="191"/>
      <c r="R153" s="23"/>
      <c r="T153" s="121"/>
      <c r="U153" s="28" t="s">
        <v>45</v>
      </c>
      <c r="V153" s="122">
        <v>0</v>
      </c>
      <c r="W153" s="122">
        <f>$V$153*$K$153</f>
        <v>0</v>
      </c>
      <c r="X153" s="122">
        <v>0</v>
      </c>
      <c r="Y153" s="122">
        <f>$X$153*$K$153</f>
        <v>0</v>
      </c>
      <c r="Z153" s="122">
        <v>0</v>
      </c>
      <c r="AA153" s="123">
        <f>$Z$153*$K$153</f>
        <v>0</v>
      </c>
      <c r="AR153" s="9" t="s">
        <v>135</v>
      </c>
      <c r="AT153" s="9" t="s">
        <v>137</v>
      </c>
      <c r="AU153" s="9" t="s">
        <v>104</v>
      </c>
      <c r="AY153" s="9" t="s">
        <v>136</v>
      </c>
      <c r="BE153" s="124">
        <f>IF($U$153="základní",$N$153,0)</f>
        <v>0</v>
      </c>
      <c r="BF153" s="124">
        <f>IF($U$153="snížená",$N$153,0)</f>
        <v>0</v>
      </c>
      <c r="BG153" s="124">
        <f>IF($U$153="zákl. přenesená",$N$153,0)</f>
        <v>0</v>
      </c>
      <c r="BH153" s="124">
        <f>IF($U$153="sníž. přenesená",$N$153,0)</f>
        <v>0</v>
      </c>
      <c r="BI153" s="124">
        <f>IF($U$153="nulová",$N$153,0)</f>
        <v>0</v>
      </c>
      <c r="BJ153" s="9" t="s">
        <v>21</v>
      </c>
      <c r="BK153" s="124">
        <f>ROUND($L$153*$K$153,2)</f>
        <v>0</v>
      </c>
      <c r="BL153" s="9" t="s">
        <v>135</v>
      </c>
      <c r="BM153" s="9" t="s">
        <v>265</v>
      </c>
    </row>
    <row r="154" spans="2:51" s="9" customFormat="1" ht="18.75" customHeight="1">
      <c r="B154" s="129"/>
      <c r="E154" s="130" t="s">
        <v>173</v>
      </c>
      <c r="F154" s="193" t="s">
        <v>266</v>
      </c>
      <c r="G154" s="193"/>
      <c r="H154" s="193"/>
      <c r="I154" s="193"/>
      <c r="K154" s="131">
        <v>82.856</v>
      </c>
      <c r="R154" s="132"/>
      <c r="T154" s="133"/>
      <c r="AA154" s="134"/>
      <c r="AT154" s="130" t="s">
        <v>190</v>
      </c>
      <c r="AU154" s="130" t="s">
        <v>104</v>
      </c>
      <c r="AV154" s="130" t="s">
        <v>104</v>
      </c>
      <c r="AW154" s="130" t="s">
        <v>114</v>
      </c>
      <c r="AX154" s="130" t="s">
        <v>21</v>
      </c>
      <c r="AY154" s="130" t="s">
        <v>136</v>
      </c>
    </row>
    <row r="155" spans="2:65" s="9" customFormat="1" ht="27" customHeight="1">
      <c r="B155" s="22"/>
      <c r="C155" s="117" t="s">
        <v>267</v>
      </c>
      <c r="D155" s="117" t="s">
        <v>137</v>
      </c>
      <c r="E155" s="118" t="s">
        <v>268</v>
      </c>
      <c r="F155" s="190" t="s">
        <v>269</v>
      </c>
      <c r="G155" s="190"/>
      <c r="H155" s="190"/>
      <c r="I155" s="190"/>
      <c r="J155" s="119" t="s">
        <v>210</v>
      </c>
      <c r="K155" s="120">
        <v>414.28</v>
      </c>
      <c r="L155" s="191">
        <v>0</v>
      </c>
      <c r="M155" s="191"/>
      <c r="N155" s="191">
        <f>ROUND($L$155*$K$155,2)</f>
        <v>0</v>
      </c>
      <c r="O155" s="191"/>
      <c r="P155" s="191"/>
      <c r="Q155" s="191"/>
      <c r="R155" s="23"/>
      <c r="T155" s="121"/>
      <c r="U155" s="28" t="s">
        <v>45</v>
      </c>
      <c r="V155" s="122">
        <v>0</v>
      </c>
      <c r="W155" s="122">
        <f>$V$155*$K$155</f>
        <v>0</v>
      </c>
      <c r="X155" s="122">
        <v>0</v>
      </c>
      <c r="Y155" s="122">
        <f>$X$155*$K$155</f>
        <v>0</v>
      </c>
      <c r="Z155" s="122">
        <v>0</v>
      </c>
      <c r="AA155" s="123">
        <f>$Z$155*$K$155</f>
        <v>0</v>
      </c>
      <c r="AR155" s="9" t="s">
        <v>135</v>
      </c>
      <c r="AT155" s="9" t="s">
        <v>137</v>
      </c>
      <c r="AU155" s="9" t="s">
        <v>104</v>
      </c>
      <c r="AY155" s="9" t="s">
        <v>136</v>
      </c>
      <c r="BE155" s="124">
        <f>IF($U$155="základní",$N$155,0)</f>
        <v>0</v>
      </c>
      <c r="BF155" s="124">
        <f>IF($U$155="snížená",$N$155,0)</f>
        <v>0</v>
      </c>
      <c r="BG155" s="124">
        <f>IF($U$155="zákl. přenesená",$N$155,0)</f>
        <v>0</v>
      </c>
      <c r="BH155" s="124">
        <f>IF($U$155="sníž. přenesená",$N$155,0)</f>
        <v>0</v>
      </c>
      <c r="BI155" s="124">
        <f>IF($U$155="nulová",$N$155,0)</f>
        <v>0</v>
      </c>
      <c r="BJ155" s="9" t="s">
        <v>21</v>
      </c>
      <c r="BK155" s="124">
        <f>ROUND($L$155*$K$155,2)</f>
        <v>0</v>
      </c>
      <c r="BL155" s="9" t="s">
        <v>135</v>
      </c>
      <c r="BM155" s="9" t="s">
        <v>270</v>
      </c>
    </row>
    <row r="156" spans="2:51" s="9" customFormat="1" ht="18.75" customHeight="1">
      <c r="B156" s="129"/>
      <c r="E156" s="130"/>
      <c r="F156" s="193" t="s">
        <v>271</v>
      </c>
      <c r="G156" s="193"/>
      <c r="H156" s="193"/>
      <c r="I156" s="193"/>
      <c r="K156" s="131">
        <v>414.28</v>
      </c>
      <c r="R156" s="132"/>
      <c r="T156" s="133"/>
      <c r="AA156" s="134"/>
      <c r="AT156" s="130" t="s">
        <v>190</v>
      </c>
      <c r="AU156" s="130" t="s">
        <v>104</v>
      </c>
      <c r="AV156" s="130" t="s">
        <v>104</v>
      </c>
      <c r="AW156" s="130" t="s">
        <v>114</v>
      </c>
      <c r="AX156" s="130" t="s">
        <v>21</v>
      </c>
      <c r="AY156" s="130" t="s">
        <v>136</v>
      </c>
    </row>
    <row r="157" spans="2:65" s="9" customFormat="1" ht="27" customHeight="1">
      <c r="B157" s="22"/>
      <c r="C157" s="117" t="s">
        <v>272</v>
      </c>
      <c r="D157" s="117" t="s">
        <v>137</v>
      </c>
      <c r="E157" s="118" t="s">
        <v>273</v>
      </c>
      <c r="F157" s="190" t="s">
        <v>274</v>
      </c>
      <c r="G157" s="190"/>
      <c r="H157" s="190"/>
      <c r="I157" s="190"/>
      <c r="J157" s="119" t="s">
        <v>210</v>
      </c>
      <c r="K157" s="120">
        <v>70.428</v>
      </c>
      <c r="L157" s="191">
        <v>0</v>
      </c>
      <c r="M157" s="191"/>
      <c r="N157" s="191">
        <f>ROUND($L$157*$K$157,2)</f>
        <v>0</v>
      </c>
      <c r="O157" s="191"/>
      <c r="P157" s="191"/>
      <c r="Q157" s="191"/>
      <c r="R157" s="23"/>
      <c r="T157" s="121"/>
      <c r="U157" s="28" t="s">
        <v>45</v>
      </c>
      <c r="V157" s="122">
        <v>0</v>
      </c>
      <c r="W157" s="122">
        <f>$V$157*$K$157</f>
        <v>0</v>
      </c>
      <c r="X157" s="122">
        <v>0</v>
      </c>
      <c r="Y157" s="122">
        <f>$X$157*$K$157</f>
        <v>0</v>
      </c>
      <c r="Z157" s="122">
        <v>0</v>
      </c>
      <c r="AA157" s="123">
        <f>$Z$157*$K$157</f>
        <v>0</v>
      </c>
      <c r="AR157" s="9" t="s">
        <v>135</v>
      </c>
      <c r="AT157" s="9" t="s">
        <v>137</v>
      </c>
      <c r="AU157" s="9" t="s">
        <v>104</v>
      </c>
      <c r="AY157" s="9" t="s">
        <v>136</v>
      </c>
      <c r="BE157" s="124">
        <f>IF($U$157="základní",$N$157,0)</f>
        <v>0</v>
      </c>
      <c r="BF157" s="124">
        <f>IF($U$157="snížená",$N$157,0)</f>
        <v>0</v>
      </c>
      <c r="BG157" s="124">
        <f>IF($U$157="zákl. přenesená",$N$157,0)</f>
        <v>0</v>
      </c>
      <c r="BH157" s="124">
        <f>IF($U$157="sníž. přenesená",$N$157,0)</f>
        <v>0</v>
      </c>
      <c r="BI157" s="124">
        <f>IF($U$157="nulová",$N$157,0)</f>
        <v>0</v>
      </c>
      <c r="BJ157" s="9" t="s">
        <v>21</v>
      </c>
      <c r="BK157" s="124">
        <f>ROUND($L$157*$K$157,2)</f>
        <v>0</v>
      </c>
      <c r="BL157" s="9" t="s">
        <v>135</v>
      </c>
      <c r="BM157" s="9" t="s">
        <v>275</v>
      </c>
    </row>
    <row r="158" spans="2:51" s="9" customFormat="1" ht="18.75" customHeight="1">
      <c r="B158" s="129"/>
      <c r="E158" s="130"/>
      <c r="F158" s="193" t="s">
        <v>276</v>
      </c>
      <c r="G158" s="193"/>
      <c r="H158" s="193"/>
      <c r="I158" s="193"/>
      <c r="K158" s="131">
        <v>70.428</v>
      </c>
      <c r="R158" s="132"/>
      <c r="T158" s="133"/>
      <c r="AA158" s="134"/>
      <c r="AT158" s="130" t="s">
        <v>190</v>
      </c>
      <c r="AU158" s="130" t="s">
        <v>104</v>
      </c>
      <c r="AV158" s="130" t="s">
        <v>104</v>
      </c>
      <c r="AW158" s="130" t="s">
        <v>114</v>
      </c>
      <c r="AX158" s="130" t="s">
        <v>21</v>
      </c>
      <c r="AY158" s="130" t="s">
        <v>136</v>
      </c>
    </row>
    <row r="159" spans="2:65" s="9" customFormat="1" ht="27" customHeight="1">
      <c r="B159" s="22"/>
      <c r="C159" s="117" t="s">
        <v>277</v>
      </c>
      <c r="D159" s="117" t="s">
        <v>137</v>
      </c>
      <c r="E159" s="118" t="s">
        <v>278</v>
      </c>
      <c r="F159" s="190" t="s">
        <v>279</v>
      </c>
      <c r="G159" s="190"/>
      <c r="H159" s="190"/>
      <c r="I159" s="190"/>
      <c r="J159" s="119" t="s">
        <v>210</v>
      </c>
      <c r="K159" s="120">
        <v>12.428</v>
      </c>
      <c r="L159" s="191">
        <v>0</v>
      </c>
      <c r="M159" s="191"/>
      <c r="N159" s="191">
        <f>ROUND($L$159*$K$159,2)</f>
        <v>0</v>
      </c>
      <c r="O159" s="191"/>
      <c r="P159" s="191"/>
      <c r="Q159" s="191"/>
      <c r="R159" s="23"/>
      <c r="T159" s="121"/>
      <c r="U159" s="28" t="s">
        <v>45</v>
      </c>
      <c r="V159" s="122">
        <v>0.142</v>
      </c>
      <c r="W159" s="122">
        <f>$V$159*$K$159</f>
        <v>1.764776</v>
      </c>
      <c r="X159" s="122">
        <v>0</v>
      </c>
      <c r="Y159" s="122">
        <f>$X$159*$K$159</f>
        <v>0</v>
      </c>
      <c r="Z159" s="122">
        <v>0</v>
      </c>
      <c r="AA159" s="123">
        <f>$Z$159*$K$159</f>
        <v>0</v>
      </c>
      <c r="AR159" s="9" t="s">
        <v>135</v>
      </c>
      <c r="AT159" s="9" t="s">
        <v>137</v>
      </c>
      <c r="AU159" s="9" t="s">
        <v>104</v>
      </c>
      <c r="AY159" s="9" t="s">
        <v>136</v>
      </c>
      <c r="BE159" s="124">
        <f>IF($U$159="základní",$N$159,0)</f>
        <v>0</v>
      </c>
      <c r="BF159" s="124">
        <f>IF($U$159="snížená",$N$159,0)</f>
        <v>0</v>
      </c>
      <c r="BG159" s="124">
        <f>IF($U$159="zákl. přenesená",$N$159,0)</f>
        <v>0</v>
      </c>
      <c r="BH159" s="124">
        <f>IF($U$159="sníž. přenesená",$N$159,0)</f>
        <v>0</v>
      </c>
      <c r="BI159" s="124">
        <f>IF($U$159="nulová",$N$159,0)</f>
        <v>0</v>
      </c>
      <c r="BJ159" s="9" t="s">
        <v>21</v>
      </c>
      <c r="BK159" s="124">
        <f>ROUND($L$159*$K$159,2)</f>
        <v>0</v>
      </c>
      <c r="BL159" s="9" t="s">
        <v>135</v>
      </c>
      <c r="BM159" s="9" t="s">
        <v>280</v>
      </c>
    </row>
    <row r="160" spans="2:51" s="9" customFormat="1" ht="18.75" customHeight="1">
      <c r="B160" s="129"/>
      <c r="E160" s="130"/>
      <c r="F160" s="193" t="s">
        <v>281</v>
      </c>
      <c r="G160" s="193"/>
      <c r="H160" s="193"/>
      <c r="I160" s="193"/>
      <c r="K160" s="131">
        <v>12.428</v>
      </c>
      <c r="R160" s="132"/>
      <c r="T160" s="133"/>
      <c r="AA160" s="134"/>
      <c r="AT160" s="130" t="s">
        <v>190</v>
      </c>
      <c r="AU160" s="130" t="s">
        <v>104</v>
      </c>
      <c r="AV160" s="130" t="s">
        <v>104</v>
      </c>
      <c r="AW160" s="130" t="s">
        <v>114</v>
      </c>
      <c r="AX160" s="130" t="s">
        <v>21</v>
      </c>
      <c r="AY160" s="130" t="s">
        <v>136</v>
      </c>
    </row>
    <row r="161" spans="2:65" s="9" customFormat="1" ht="15.75" customHeight="1">
      <c r="B161" s="22"/>
      <c r="C161" s="117" t="s">
        <v>9</v>
      </c>
      <c r="D161" s="117" t="s">
        <v>137</v>
      </c>
      <c r="E161" s="118" t="s">
        <v>282</v>
      </c>
      <c r="F161" s="190" t="s">
        <v>283</v>
      </c>
      <c r="G161" s="190"/>
      <c r="H161" s="190"/>
      <c r="I161" s="190"/>
      <c r="J161" s="119" t="s">
        <v>210</v>
      </c>
      <c r="K161" s="120">
        <v>82.856</v>
      </c>
      <c r="L161" s="191">
        <v>0</v>
      </c>
      <c r="M161" s="191"/>
      <c r="N161" s="191">
        <f>ROUND($L$161*$K$161,2)</f>
        <v>0</v>
      </c>
      <c r="O161" s="191"/>
      <c r="P161" s="191"/>
      <c r="Q161" s="191"/>
      <c r="R161" s="23"/>
      <c r="T161" s="121"/>
      <c r="U161" s="28" t="s">
        <v>45</v>
      </c>
      <c r="V161" s="122">
        <v>0</v>
      </c>
      <c r="W161" s="122">
        <f>$V$161*$K$161</f>
        <v>0</v>
      </c>
      <c r="X161" s="122">
        <v>0</v>
      </c>
      <c r="Y161" s="122">
        <f>$X$161*$K$161</f>
        <v>0</v>
      </c>
      <c r="Z161" s="122">
        <v>0</v>
      </c>
      <c r="AA161" s="123">
        <f>$Z$161*$K$161</f>
        <v>0</v>
      </c>
      <c r="AR161" s="9" t="s">
        <v>135</v>
      </c>
      <c r="AT161" s="9" t="s">
        <v>137</v>
      </c>
      <c r="AU161" s="9" t="s">
        <v>104</v>
      </c>
      <c r="AY161" s="9" t="s">
        <v>136</v>
      </c>
      <c r="BE161" s="124">
        <f>IF($U$161="základní",$N$161,0)</f>
        <v>0</v>
      </c>
      <c r="BF161" s="124">
        <f>IF($U$161="snížená",$N$161,0)</f>
        <v>0</v>
      </c>
      <c r="BG161" s="124">
        <f>IF($U$161="zákl. přenesená",$N$161,0)</f>
        <v>0</v>
      </c>
      <c r="BH161" s="124">
        <f>IF($U$161="sníž. přenesená",$N$161,0)</f>
        <v>0</v>
      </c>
      <c r="BI161" s="124">
        <f>IF($U$161="nulová",$N$161,0)</f>
        <v>0</v>
      </c>
      <c r="BJ161" s="9" t="s">
        <v>21</v>
      </c>
      <c r="BK161" s="124">
        <f>ROUND($L$161*$K$161,2)</f>
        <v>0</v>
      </c>
      <c r="BL161" s="9" t="s">
        <v>135</v>
      </c>
      <c r="BM161" s="9" t="s">
        <v>284</v>
      </c>
    </row>
    <row r="162" spans="2:51" s="9" customFormat="1" ht="18.75" customHeight="1">
      <c r="B162" s="129"/>
      <c r="E162" s="130"/>
      <c r="F162" s="193" t="s">
        <v>173</v>
      </c>
      <c r="G162" s="193"/>
      <c r="H162" s="193"/>
      <c r="I162" s="193"/>
      <c r="K162" s="131">
        <v>82.856</v>
      </c>
      <c r="R162" s="132"/>
      <c r="T162" s="133"/>
      <c r="AA162" s="134"/>
      <c r="AT162" s="130" t="s">
        <v>190</v>
      </c>
      <c r="AU162" s="130" t="s">
        <v>104</v>
      </c>
      <c r="AV162" s="130" t="s">
        <v>104</v>
      </c>
      <c r="AW162" s="130" t="s">
        <v>114</v>
      </c>
      <c r="AX162" s="130" t="s">
        <v>21</v>
      </c>
      <c r="AY162" s="130" t="s">
        <v>136</v>
      </c>
    </row>
    <row r="163" spans="2:65" s="9" customFormat="1" ht="27" customHeight="1">
      <c r="B163" s="22"/>
      <c r="C163" s="117" t="s">
        <v>285</v>
      </c>
      <c r="D163" s="117" t="s">
        <v>137</v>
      </c>
      <c r="E163" s="118" t="s">
        <v>286</v>
      </c>
      <c r="F163" s="190" t="s">
        <v>287</v>
      </c>
      <c r="G163" s="190"/>
      <c r="H163" s="190"/>
      <c r="I163" s="190"/>
      <c r="J163" s="119" t="s">
        <v>210</v>
      </c>
      <c r="K163" s="120">
        <v>82.856</v>
      </c>
      <c r="L163" s="191">
        <v>0</v>
      </c>
      <c r="M163" s="191"/>
      <c r="N163" s="191">
        <f>ROUND($L$163*$K$163,2)</f>
        <v>0</v>
      </c>
      <c r="O163" s="191"/>
      <c r="P163" s="191"/>
      <c r="Q163" s="191"/>
      <c r="R163" s="23"/>
      <c r="T163" s="121"/>
      <c r="U163" s="28" t="s">
        <v>45</v>
      </c>
      <c r="V163" s="122">
        <v>0</v>
      </c>
      <c r="W163" s="122">
        <f>$V$163*$K$163</f>
        <v>0</v>
      </c>
      <c r="X163" s="122">
        <v>0</v>
      </c>
      <c r="Y163" s="122">
        <f>$X$163*$K$163</f>
        <v>0</v>
      </c>
      <c r="Z163" s="122">
        <v>0</v>
      </c>
      <c r="AA163" s="123">
        <f>$Z$163*$K$163</f>
        <v>0</v>
      </c>
      <c r="AR163" s="9" t="s">
        <v>135</v>
      </c>
      <c r="AT163" s="9" t="s">
        <v>137</v>
      </c>
      <c r="AU163" s="9" t="s">
        <v>104</v>
      </c>
      <c r="AY163" s="9" t="s">
        <v>136</v>
      </c>
      <c r="BE163" s="124">
        <f>IF($U$163="základní",$N$163,0)</f>
        <v>0</v>
      </c>
      <c r="BF163" s="124">
        <f>IF($U$163="snížená",$N$163,0)</f>
        <v>0</v>
      </c>
      <c r="BG163" s="124">
        <f>IF($U$163="zákl. přenesená",$N$163,0)</f>
        <v>0</v>
      </c>
      <c r="BH163" s="124">
        <f>IF($U$163="sníž. přenesená",$N$163,0)</f>
        <v>0</v>
      </c>
      <c r="BI163" s="124">
        <f>IF($U$163="nulová",$N$163,0)</f>
        <v>0</v>
      </c>
      <c r="BJ163" s="9" t="s">
        <v>21</v>
      </c>
      <c r="BK163" s="124">
        <f>ROUND($L$163*$K$163,2)</f>
        <v>0</v>
      </c>
      <c r="BL163" s="9" t="s">
        <v>135</v>
      </c>
      <c r="BM163" s="9" t="s">
        <v>288</v>
      </c>
    </row>
    <row r="164" spans="2:51" s="9" customFormat="1" ht="18.75" customHeight="1">
      <c r="B164" s="129"/>
      <c r="E164" s="130"/>
      <c r="F164" s="193" t="s">
        <v>173</v>
      </c>
      <c r="G164" s="193"/>
      <c r="H164" s="193"/>
      <c r="I164" s="193"/>
      <c r="K164" s="131">
        <v>82.856</v>
      </c>
      <c r="R164" s="132"/>
      <c r="T164" s="133"/>
      <c r="AA164" s="134"/>
      <c r="AT164" s="130" t="s">
        <v>190</v>
      </c>
      <c r="AU164" s="130" t="s">
        <v>104</v>
      </c>
      <c r="AV164" s="130" t="s">
        <v>104</v>
      </c>
      <c r="AW164" s="130" t="s">
        <v>114</v>
      </c>
      <c r="AX164" s="130" t="s">
        <v>21</v>
      </c>
      <c r="AY164" s="130" t="s">
        <v>136</v>
      </c>
    </row>
    <row r="165" spans="2:65" s="9" customFormat="1" ht="27" customHeight="1">
      <c r="B165" s="22"/>
      <c r="C165" s="117" t="s">
        <v>289</v>
      </c>
      <c r="D165" s="117" t="s">
        <v>137</v>
      </c>
      <c r="E165" s="118" t="s">
        <v>290</v>
      </c>
      <c r="F165" s="190" t="s">
        <v>291</v>
      </c>
      <c r="G165" s="190"/>
      <c r="H165" s="190"/>
      <c r="I165" s="190"/>
      <c r="J165" s="119" t="s">
        <v>210</v>
      </c>
      <c r="K165" s="120">
        <v>58.886</v>
      </c>
      <c r="L165" s="191">
        <v>0</v>
      </c>
      <c r="M165" s="191"/>
      <c r="N165" s="191">
        <f>ROUND($L$165*$K$165,2)</f>
        <v>0</v>
      </c>
      <c r="O165" s="191"/>
      <c r="P165" s="191"/>
      <c r="Q165" s="191"/>
      <c r="R165" s="23"/>
      <c r="T165" s="121"/>
      <c r="U165" s="28" t="s">
        <v>45</v>
      </c>
      <c r="V165" s="122">
        <v>0</v>
      </c>
      <c r="W165" s="122">
        <f>$V$165*$K$165</f>
        <v>0</v>
      </c>
      <c r="X165" s="122">
        <v>0</v>
      </c>
      <c r="Y165" s="122">
        <f>$X$165*$K$165</f>
        <v>0</v>
      </c>
      <c r="Z165" s="122">
        <v>0</v>
      </c>
      <c r="AA165" s="123">
        <f>$Z$165*$K$165</f>
        <v>0</v>
      </c>
      <c r="AR165" s="9" t="s">
        <v>135</v>
      </c>
      <c r="AT165" s="9" t="s">
        <v>137</v>
      </c>
      <c r="AU165" s="9" t="s">
        <v>104</v>
      </c>
      <c r="AY165" s="9" t="s">
        <v>136</v>
      </c>
      <c r="BE165" s="124">
        <f>IF($U$165="základní",$N$165,0)</f>
        <v>0</v>
      </c>
      <c r="BF165" s="124">
        <f>IF($U$165="snížená",$N$165,0)</f>
        <v>0</v>
      </c>
      <c r="BG165" s="124">
        <f>IF($U$165="zákl. přenesená",$N$165,0)</f>
        <v>0</v>
      </c>
      <c r="BH165" s="124">
        <f>IF($U$165="sníž. přenesená",$N$165,0)</f>
        <v>0</v>
      </c>
      <c r="BI165" s="124">
        <f>IF($U$165="nulová",$N$165,0)</f>
        <v>0</v>
      </c>
      <c r="BJ165" s="9" t="s">
        <v>21</v>
      </c>
      <c r="BK165" s="124">
        <f>ROUND($L$165*$K$165,2)</f>
        <v>0</v>
      </c>
      <c r="BL165" s="9" t="s">
        <v>135</v>
      </c>
      <c r="BM165" s="9" t="s">
        <v>292</v>
      </c>
    </row>
    <row r="166" spans="2:51" s="9" customFormat="1" ht="32.25" customHeight="1">
      <c r="B166" s="135"/>
      <c r="E166" s="136"/>
      <c r="F166" s="194" t="s">
        <v>293</v>
      </c>
      <c r="G166" s="194"/>
      <c r="H166" s="194"/>
      <c r="I166" s="194"/>
      <c r="K166" s="136"/>
      <c r="R166" s="137"/>
      <c r="T166" s="138"/>
      <c r="AA166" s="139"/>
      <c r="AT166" s="136" t="s">
        <v>190</v>
      </c>
      <c r="AU166" s="136" t="s">
        <v>104</v>
      </c>
      <c r="AV166" s="136" t="s">
        <v>21</v>
      </c>
      <c r="AW166" s="136" t="s">
        <v>114</v>
      </c>
      <c r="AX166" s="136" t="s">
        <v>80</v>
      </c>
      <c r="AY166" s="136" t="s">
        <v>136</v>
      </c>
    </row>
    <row r="167" spans="2:51" s="9" customFormat="1" ht="46.5" customHeight="1">
      <c r="B167" s="129"/>
      <c r="E167" s="130"/>
      <c r="F167" s="193" t="s">
        <v>294</v>
      </c>
      <c r="G167" s="193"/>
      <c r="H167" s="193"/>
      <c r="I167" s="193"/>
      <c r="K167" s="131">
        <v>3.942</v>
      </c>
      <c r="R167" s="132"/>
      <c r="T167" s="133"/>
      <c r="AA167" s="134"/>
      <c r="AT167" s="130" t="s">
        <v>190</v>
      </c>
      <c r="AU167" s="130" t="s">
        <v>104</v>
      </c>
      <c r="AV167" s="130" t="s">
        <v>104</v>
      </c>
      <c r="AW167" s="130" t="s">
        <v>114</v>
      </c>
      <c r="AX167" s="130" t="s">
        <v>80</v>
      </c>
      <c r="AY167" s="130" t="s">
        <v>136</v>
      </c>
    </row>
    <row r="168" spans="2:51" s="9" customFormat="1" ht="46.5" customHeight="1">
      <c r="B168" s="129"/>
      <c r="E168" s="130"/>
      <c r="F168" s="193" t="s">
        <v>295</v>
      </c>
      <c r="G168" s="193"/>
      <c r="H168" s="193"/>
      <c r="I168" s="193"/>
      <c r="K168" s="131">
        <v>51.673</v>
      </c>
      <c r="R168" s="132"/>
      <c r="T168" s="133"/>
      <c r="AA168" s="134"/>
      <c r="AT168" s="130" t="s">
        <v>190</v>
      </c>
      <c r="AU168" s="130" t="s">
        <v>104</v>
      </c>
      <c r="AV168" s="130" t="s">
        <v>104</v>
      </c>
      <c r="AW168" s="130" t="s">
        <v>114</v>
      </c>
      <c r="AX168" s="130" t="s">
        <v>80</v>
      </c>
      <c r="AY168" s="130" t="s">
        <v>136</v>
      </c>
    </row>
    <row r="169" spans="2:51" s="9" customFormat="1" ht="18.75" customHeight="1">
      <c r="B169" s="140"/>
      <c r="E169" s="141" t="s">
        <v>171</v>
      </c>
      <c r="F169" s="195" t="s">
        <v>224</v>
      </c>
      <c r="G169" s="195"/>
      <c r="H169" s="195"/>
      <c r="I169" s="195"/>
      <c r="K169" s="142">
        <v>55.615</v>
      </c>
      <c r="R169" s="143"/>
      <c r="T169" s="144"/>
      <c r="AA169" s="145"/>
      <c r="AT169" s="141" t="s">
        <v>190</v>
      </c>
      <c r="AU169" s="141" t="s">
        <v>104</v>
      </c>
      <c r="AV169" s="141" t="s">
        <v>146</v>
      </c>
      <c r="AW169" s="141" t="s">
        <v>114</v>
      </c>
      <c r="AX169" s="141" t="s">
        <v>80</v>
      </c>
      <c r="AY169" s="141" t="s">
        <v>136</v>
      </c>
    </row>
    <row r="170" spans="2:51" s="9" customFormat="1" ht="18.75" customHeight="1">
      <c r="B170" s="135"/>
      <c r="E170" s="136"/>
      <c r="F170" s="194" t="s">
        <v>296</v>
      </c>
      <c r="G170" s="194"/>
      <c r="H170" s="194"/>
      <c r="I170" s="194"/>
      <c r="K170" s="136"/>
      <c r="R170" s="137"/>
      <c r="T170" s="138"/>
      <c r="AA170" s="139"/>
      <c r="AT170" s="136" t="s">
        <v>190</v>
      </c>
      <c r="AU170" s="136" t="s">
        <v>104</v>
      </c>
      <c r="AV170" s="136" t="s">
        <v>21</v>
      </c>
      <c r="AW170" s="136" t="s">
        <v>114</v>
      </c>
      <c r="AX170" s="136" t="s">
        <v>80</v>
      </c>
      <c r="AY170" s="136" t="s">
        <v>136</v>
      </c>
    </row>
    <row r="171" spans="2:51" s="9" customFormat="1" ht="32.25" customHeight="1">
      <c r="B171" s="129"/>
      <c r="E171" s="130"/>
      <c r="F171" s="193" t="s">
        <v>297</v>
      </c>
      <c r="G171" s="193"/>
      <c r="H171" s="193"/>
      <c r="I171" s="193"/>
      <c r="K171" s="131">
        <v>3.271</v>
      </c>
      <c r="R171" s="132"/>
      <c r="T171" s="133"/>
      <c r="AA171" s="134"/>
      <c r="AT171" s="130" t="s">
        <v>190</v>
      </c>
      <c r="AU171" s="130" t="s">
        <v>104</v>
      </c>
      <c r="AV171" s="130" t="s">
        <v>104</v>
      </c>
      <c r="AW171" s="130" t="s">
        <v>114</v>
      </c>
      <c r="AX171" s="130" t="s">
        <v>80</v>
      </c>
      <c r="AY171" s="130" t="s">
        <v>136</v>
      </c>
    </row>
    <row r="172" spans="2:51" s="9" customFormat="1" ht="18.75" customHeight="1">
      <c r="B172" s="140"/>
      <c r="E172" s="141" t="s">
        <v>175</v>
      </c>
      <c r="F172" s="195" t="s">
        <v>224</v>
      </c>
      <c r="G172" s="195"/>
      <c r="H172" s="195"/>
      <c r="I172" s="195"/>
      <c r="K172" s="142">
        <v>3.271</v>
      </c>
      <c r="R172" s="143"/>
      <c r="T172" s="144"/>
      <c r="AA172" s="145"/>
      <c r="AT172" s="141" t="s">
        <v>190</v>
      </c>
      <c r="AU172" s="141" t="s">
        <v>104</v>
      </c>
      <c r="AV172" s="141" t="s">
        <v>146</v>
      </c>
      <c r="AW172" s="141" t="s">
        <v>114</v>
      </c>
      <c r="AX172" s="141" t="s">
        <v>80</v>
      </c>
      <c r="AY172" s="141" t="s">
        <v>136</v>
      </c>
    </row>
    <row r="173" spans="2:51" s="9" customFormat="1" ht="18.75" customHeight="1">
      <c r="B173" s="146"/>
      <c r="E173" s="147"/>
      <c r="F173" s="196" t="s">
        <v>226</v>
      </c>
      <c r="G173" s="196"/>
      <c r="H173" s="196"/>
      <c r="I173" s="196"/>
      <c r="K173" s="148">
        <v>58.886</v>
      </c>
      <c r="R173" s="149"/>
      <c r="T173" s="150"/>
      <c r="AA173" s="151"/>
      <c r="AT173" s="147" t="s">
        <v>190</v>
      </c>
      <c r="AU173" s="147" t="s">
        <v>104</v>
      </c>
      <c r="AV173" s="147" t="s">
        <v>135</v>
      </c>
      <c r="AW173" s="147" t="s">
        <v>114</v>
      </c>
      <c r="AX173" s="147" t="s">
        <v>21</v>
      </c>
      <c r="AY173" s="147" t="s">
        <v>136</v>
      </c>
    </row>
    <row r="174" spans="2:65" s="9" customFormat="1" ht="27" customHeight="1">
      <c r="B174" s="22"/>
      <c r="C174" s="152" t="s">
        <v>298</v>
      </c>
      <c r="D174" s="152" t="s">
        <v>299</v>
      </c>
      <c r="E174" s="153" t="s">
        <v>300</v>
      </c>
      <c r="F174" s="197" t="s">
        <v>301</v>
      </c>
      <c r="G174" s="197"/>
      <c r="H174" s="197"/>
      <c r="I174" s="197"/>
      <c r="J174" s="154" t="s">
        <v>302</v>
      </c>
      <c r="K174" s="155">
        <v>94.546</v>
      </c>
      <c r="L174" s="198">
        <v>0</v>
      </c>
      <c r="M174" s="198"/>
      <c r="N174" s="198">
        <f>ROUND($L$174*$K$174,2)</f>
        <v>0</v>
      </c>
      <c r="O174" s="198"/>
      <c r="P174" s="198"/>
      <c r="Q174" s="198"/>
      <c r="R174" s="23"/>
      <c r="T174" s="121"/>
      <c r="U174" s="28" t="s">
        <v>45</v>
      </c>
      <c r="V174" s="122">
        <v>0</v>
      </c>
      <c r="W174" s="122">
        <f>$V$174*$K$174</f>
        <v>0</v>
      </c>
      <c r="X174" s="122">
        <v>0</v>
      </c>
      <c r="Y174" s="122">
        <f>$X$174*$K$174</f>
        <v>0</v>
      </c>
      <c r="Z174" s="122">
        <v>0</v>
      </c>
      <c r="AA174" s="123">
        <f>$Z$174*$K$174</f>
        <v>0</v>
      </c>
      <c r="AR174" s="9" t="s">
        <v>217</v>
      </c>
      <c r="AT174" s="9" t="s">
        <v>299</v>
      </c>
      <c r="AU174" s="9" t="s">
        <v>104</v>
      </c>
      <c r="AY174" s="9" t="s">
        <v>136</v>
      </c>
      <c r="BE174" s="124">
        <f>IF($U$174="základní",$N$174,0)</f>
        <v>0</v>
      </c>
      <c r="BF174" s="124">
        <f>IF($U$174="snížená",$N$174,0)</f>
        <v>0</v>
      </c>
      <c r="BG174" s="124">
        <f>IF($U$174="zákl. přenesená",$N$174,0)</f>
        <v>0</v>
      </c>
      <c r="BH174" s="124">
        <f>IF($U$174="sníž. přenesená",$N$174,0)</f>
        <v>0</v>
      </c>
      <c r="BI174" s="124">
        <f>IF($U$174="nulová",$N$174,0)</f>
        <v>0</v>
      </c>
      <c r="BJ174" s="9" t="s">
        <v>21</v>
      </c>
      <c r="BK174" s="124">
        <f>ROUND($L$174*$K$174,2)</f>
        <v>0</v>
      </c>
      <c r="BL174" s="9" t="s">
        <v>135</v>
      </c>
      <c r="BM174" s="9" t="s">
        <v>303</v>
      </c>
    </row>
    <row r="175" spans="2:51" s="9" customFormat="1" ht="18.75" customHeight="1">
      <c r="B175" s="129"/>
      <c r="E175" s="130"/>
      <c r="F175" s="193" t="s">
        <v>304</v>
      </c>
      <c r="G175" s="193"/>
      <c r="H175" s="193"/>
      <c r="I175" s="193"/>
      <c r="K175" s="131">
        <v>94.546</v>
      </c>
      <c r="R175" s="132"/>
      <c r="T175" s="133"/>
      <c r="AA175" s="134"/>
      <c r="AT175" s="130" t="s">
        <v>190</v>
      </c>
      <c r="AU175" s="130" t="s">
        <v>104</v>
      </c>
      <c r="AV175" s="130" t="s">
        <v>104</v>
      </c>
      <c r="AW175" s="130" t="s">
        <v>114</v>
      </c>
      <c r="AX175" s="130" t="s">
        <v>21</v>
      </c>
      <c r="AY175" s="130" t="s">
        <v>136</v>
      </c>
    </row>
    <row r="176" spans="2:65" s="9" customFormat="1" ht="39" customHeight="1">
      <c r="B176" s="22"/>
      <c r="C176" s="117" t="s">
        <v>305</v>
      </c>
      <c r="D176" s="117" t="s">
        <v>137</v>
      </c>
      <c r="E176" s="118" t="s">
        <v>306</v>
      </c>
      <c r="F176" s="190" t="s">
        <v>307</v>
      </c>
      <c r="G176" s="190"/>
      <c r="H176" s="190"/>
      <c r="I176" s="190"/>
      <c r="J176" s="119" t="s">
        <v>210</v>
      </c>
      <c r="K176" s="120">
        <v>16.253</v>
      </c>
      <c r="L176" s="191">
        <v>0</v>
      </c>
      <c r="M176" s="191"/>
      <c r="N176" s="191">
        <f>ROUND($L$176*$K$176,2)</f>
        <v>0</v>
      </c>
      <c r="O176" s="191"/>
      <c r="P176" s="191"/>
      <c r="Q176" s="191"/>
      <c r="R176" s="23"/>
      <c r="T176" s="121"/>
      <c r="U176" s="28" t="s">
        <v>45</v>
      </c>
      <c r="V176" s="122">
        <v>0</v>
      </c>
      <c r="W176" s="122">
        <f>$V$176*$K$176</f>
        <v>0</v>
      </c>
      <c r="X176" s="122">
        <v>0</v>
      </c>
      <c r="Y176" s="122">
        <f>$X$176*$K$176</f>
        <v>0</v>
      </c>
      <c r="Z176" s="122">
        <v>0</v>
      </c>
      <c r="AA176" s="123">
        <f>$Z$176*$K$176</f>
        <v>0</v>
      </c>
      <c r="AR176" s="9" t="s">
        <v>135</v>
      </c>
      <c r="AT176" s="9" t="s">
        <v>137</v>
      </c>
      <c r="AU176" s="9" t="s">
        <v>104</v>
      </c>
      <c r="AY176" s="9" t="s">
        <v>136</v>
      </c>
      <c r="BE176" s="124">
        <f>IF($U$176="základní",$N$176,0)</f>
        <v>0</v>
      </c>
      <c r="BF176" s="124">
        <f>IF($U$176="snížená",$N$176,0)</f>
        <v>0</v>
      </c>
      <c r="BG176" s="124">
        <f>IF($U$176="zákl. přenesená",$N$176,0)</f>
        <v>0</v>
      </c>
      <c r="BH176" s="124">
        <f>IF($U$176="sníž. přenesená",$N$176,0)</f>
        <v>0</v>
      </c>
      <c r="BI176" s="124">
        <f>IF($U$176="nulová",$N$176,0)</f>
        <v>0</v>
      </c>
      <c r="BJ176" s="9" t="s">
        <v>21</v>
      </c>
      <c r="BK176" s="124">
        <f>ROUND($L$176*$K$176,2)</f>
        <v>0</v>
      </c>
      <c r="BL176" s="9" t="s">
        <v>135</v>
      </c>
      <c r="BM176" s="9" t="s">
        <v>308</v>
      </c>
    </row>
    <row r="177" spans="2:51" s="9" customFormat="1" ht="32.25" customHeight="1">
      <c r="B177" s="129"/>
      <c r="E177" s="130"/>
      <c r="F177" s="193" t="s">
        <v>309</v>
      </c>
      <c r="G177" s="193"/>
      <c r="H177" s="193"/>
      <c r="I177" s="193"/>
      <c r="K177" s="131">
        <v>16.007</v>
      </c>
      <c r="R177" s="132"/>
      <c r="T177" s="133"/>
      <c r="AA177" s="134"/>
      <c r="AT177" s="130" t="s">
        <v>190</v>
      </c>
      <c r="AU177" s="130" t="s">
        <v>104</v>
      </c>
      <c r="AV177" s="130" t="s">
        <v>104</v>
      </c>
      <c r="AW177" s="130" t="s">
        <v>114</v>
      </c>
      <c r="AX177" s="130" t="s">
        <v>80</v>
      </c>
      <c r="AY177" s="130" t="s">
        <v>136</v>
      </c>
    </row>
    <row r="178" spans="2:51" s="9" customFormat="1" ht="18.75" customHeight="1">
      <c r="B178" s="129"/>
      <c r="E178" s="130"/>
      <c r="F178" s="193" t="s">
        <v>310</v>
      </c>
      <c r="G178" s="193"/>
      <c r="H178" s="193"/>
      <c r="I178" s="193"/>
      <c r="K178" s="131">
        <v>0.653</v>
      </c>
      <c r="R178" s="132"/>
      <c r="T178" s="133"/>
      <c r="AA178" s="134"/>
      <c r="AT178" s="130" t="s">
        <v>190</v>
      </c>
      <c r="AU178" s="130" t="s">
        <v>104</v>
      </c>
      <c r="AV178" s="130" t="s">
        <v>104</v>
      </c>
      <c r="AW178" s="130" t="s">
        <v>114</v>
      </c>
      <c r="AX178" s="130" t="s">
        <v>80</v>
      </c>
      <c r="AY178" s="130" t="s">
        <v>136</v>
      </c>
    </row>
    <row r="179" spans="2:51" s="9" customFormat="1" ht="32.25" customHeight="1">
      <c r="B179" s="129"/>
      <c r="E179" s="130"/>
      <c r="F179" s="193" t="s">
        <v>311</v>
      </c>
      <c r="G179" s="193"/>
      <c r="H179" s="193"/>
      <c r="I179" s="193"/>
      <c r="K179" s="131">
        <v>-0.407</v>
      </c>
      <c r="R179" s="132"/>
      <c r="T179" s="133"/>
      <c r="AA179" s="134"/>
      <c r="AT179" s="130" t="s">
        <v>190</v>
      </c>
      <c r="AU179" s="130" t="s">
        <v>104</v>
      </c>
      <c r="AV179" s="130" t="s">
        <v>104</v>
      </c>
      <c r="AW179" s="130" t="s">
        <v>114</v>
      </c>
      <c r="AX179" s="130" t="s">
        <v>80</v>
      </c>
      <c r="AY179" s="130" t="s">
        <v>136</v>
      </c>
    </row>
    <row r="180" spans="2:51" s="9" customFormat="1" ht="18.75" customHeight="1">
      <c r="B180" s="146"/>
      <c r="E180" s="147"/>
      <c r="F180" s="196" t="s">
        <v>226</v>
      </c>
      <c r="G180" s="196"/>
      <c r="H180" s="196"/>
      <c r="I180" s="196"/>
      <c r="K180" s="148">
        <v>16.253</v>
      </c>
      <c r="R180" s="149"/>
      <c r="T180" s="150"/>
      <c r="AA180" s="151"/>
      <c r="AT180" s="147" t="s">
        <v>190</v>
      </c>
      <c r="AU180" s="147" t="s">
        <v>104</v>
      </c>
      <c r="AV180" s="147" t="s">
        <v>135</v>
      </c>
      <c r="AW180" s="147" t="s">
        <v>114</v>
      </c>
      <c r="AX180" s="147" t="s">
        <v>21</v>
      </c>
      <c r="AY180" s="147" t="s">
        <v>136</v>
      </c>
    </row>
    <row r="181" spans="2:65" s="9" customFormat="1" ht="15.75" customHeight="1">
      <c r="B181" s="22"/>
      <c r="C181" s="152" t="s">
        <v>312</v>
      </c>
      <c r="D181" s="152" t="s">
        <v>299</v>
      </c>
      <c r="E181" s="153" t="s">
        <v>313</v>
      </c>
      <c r="F181" s="197" t="s">
        <v>314</v>
      </c>
      <c r="G181" s="197"/>
      <c r="H181" s="197"/>
      <c r="I181" s="197"/>
      <c r="J181" s="154" t="s">
        <v>302</v>
      </c>
      <c r="K181" s="155">
        <v>27.63</v>
      </c>
      <c r="L181" s="198">
        <v>0</v>
      </c>
      <c r="M181" s="198"/>
      <c r="N181" s="198">
        <f>ROUND($L$181*$K$181,2)</f>
        <v>0</v>
      </c>
      <c r="O181" s="198"/>
      <c r="P181" s="198"/>
      <c r="Q181" s="198"/>
      <c r="R181" s="23"/>
      <c r="T181" s="121"/>
      <c r="U181" s="28" t="s">
        <v>45</v>
      </c>
      <c r="V181" s="122">
        <v>0</v>
      </c>
      <c r="W181" s="122">
        <f>$V$181*$K$181</f>
        <v>0</v>
      </c>
      <c r="X181" s="122">
        <v>0</v>
      </c>
      <c r="Y181" s="122">
        <f>$X$181*$K$181</f>
        <v>0</v>
      </c>
      <c r="Z181" s="122">
        <v>0</v>
      </c>
      <c r="AA181" s="123">
        <f>$Z$181*$K$181</f>
        <v>0</v>
      </c>
      <c r="AR181" s="9" t="s">
        <v>217</v>
      </c>
      <c r="AT181" s="9" t="s">
        <v>299</v>
      </c>
      <c r="AU181" s="9" t="s">
        <v>104</v>
      </c>
      <c r="AY181" s="9" t="s">
        <v>136</v>
      </c>
      <c r="BE181" s="124">
        <f>IF($U$181="základní",$N$181,0)</f>
        <v>0</v>
      </c>
      <c r="BF181" s="124">
        <f>IF($U$181="snížená",$N$181,0)</f>
        <v>0</v>
      </c>
      <c r="BG181" s="124">
        <f>IF($U$181="zákl. přenesená",$N$181,0)</f>
        <v>0</v>
      </c>
      <c r="BH181" s="124">
        <f>IF($U$181="sníž. přenesená",$N$181,0)</f>
        <v>0</v>
      </c>
      <c r="BI181" s="124">
        <f>IF($U$181="nulová",$N$181,0)</f>
        <v>0</v>
      </c>
      <c r="BJ181" s="9" t="s">
        <v>21</v>
      </c>
      <c r="BK181" s="124">
        <f>ROUND($L$181*$K$181,2)</f>
        <v>0</v>
      </c>
      <c r="BL181" s="9" t="s">
        <v>135</v>
      </c>
      <c r="BM181" s="9" t="s">
        <v>315</v>
      </c>
    </row>
    <row r="182" spans="2:51" s="9" customFormat="1" ht="18.75" customHeight="1">
      <c r="B182" s="129"/>
      <c r="E182" s="130"/>
      <c r="F182" s="193" t="s">
        <v>316</v>
      </c>
      <c r="G182" s="193"/>
      <c r="H182" s="193"/>
      <c r="I182" s="193"/>
      <c r="K182" s="131">
        <v>27.63</v>
      </c>
      <c r="R182" s="132"/>
      <c r="T182" s="133"/>
      <c r="AA182" s="134"/>
      <c r="AT182" s="130" t="s">
        <v>190</v>
      </c>
      <c r="AU182" s="130" t="s">
        <v>104</v>
      </c>
      <c r="AV182" s="130" t="s">
        <v>104</v>
      </c>
      <c r="AW182" s="130" t="s">
        <v>114</v>
      </c>
      <c r="AX182" s="130" t="s">
        <v>21</v>
      </c>
      <c r="AY182" s="130" t="s">
        <v>136</v>
      </c>
    </row>
    <row r="183" spans="2:65" s="9" customFormat="1" ht="27" customHeight="1">
      <c r="B183" s="22"/>
      <c r="C183" s="117" t="s">
        <v>317</v>
      </c>
      <c r="D183" s="117" t="s">
        <v>137</v>
      </c>
      <c r="E183" s="118" t="s">
        <v>318</v>
      </c>
      <c r="F183" s="190" t="s">
        <v>319</v>
      </c>
      <c r="G183" s="190"/>
      <c r="H183" s="190"/>
      <c r="I183" s="190"/>
      <c r="J183" s="119" t="s">
        <v>187</v>
      </c>
      <c r="K183" s="120">
        <v>4</v>
      </c>
      <c r="L183" s="191">
        <v>0</v>
      </c>
      <c r="M183" s="191"/>
      <c r="N183" s="191">
        <f>ROUND($L$183*$K$183,2)</f>
        <v>0</v>
      </c>
      <c r="O183" s="191"/>
      <c r="P183" s="191"/>
      <c r="Q183" s="191"/>
      <c r="R183" s="23"/>
      <c r="T183" s="121"/>
      <c r="U183" s="28" t="s">
        <v>45</v>
      </c>
      <c r="V183" s="122">
        <v>0</v>
      </c>
      <c r="W183" s="122">
        <f>$V$183*$K$183</f>
        <v>0</v>
      </c>
      <c r="X183" s="122">
        <v>0</v>
      </c>
      <c r="Y183" s="122">
        <f>$X$183*$K$183</f>
        <v>0</v>
      </c>
      <c r="Z183" s="122">
        <v>0</v>
      </c>
      <c r="AA183" s="123">
        <f>$Z$183*$K$183</f>
        <v>0</v>
      </c>
      <c r="AR183" s="9" t="s">
        <v>135</v>
      </c>
      <c r="AT183" s="9" t="s">
        <v>137</v>
      </c>
      <c r="AU183" s="9" t="s">
        <v>104</v>
      </c>
      <c r="AY183" s="9" t="s">
        <v>136</v>
      </c>
      <c r="BE183" s="124">
        <f>IF($U$183="základní",$N$183,0)</f>
        <v>0</v>
      </c>
      <c r="BF183" s="124">
        <f>IF($U$183="snížená",$N$183,0)</f>
        <v>0</v>
      </c>
      <c r="BG183" s="124">
        <f>IF($U$183="zákl. přenesená",$N$183,0)</f>
        <v>0</v>
      </c>
      <c r="BH183" s="124">
        <f>IF($U$183="sníž. přenesená",$N$183,0)</f>
        <v>0</v>
      </c>
      <c r="BI183" s="124">
        <f>IF($U$183="nulová",$N$183,0)</f>
        <v>0</v>
      </c>
      <c r="BJ183" s="9" t="s">
        <v>21</v>
      </c>
      <c r="BK183" s="124">
        <f>ROUND($L$183*$K$183,2)</f>
        <v>0</v>
      </c>
      <c r="BL183" s="9" t="s">
        <v>135</v>
      </c>
      <c r="BM183" s="9" t="s">
        <v>320</v>
      </c>
    </row>
    <row r="184" spans="2:51" s="9" customFormat="1" ht="18.75" customHeight="1">
      <c r="B184" s="129"/>
      <c r="E184" s="130"/>
      <c r="F184" s="193" t="s">
        <v>321</v>
      </c>
      <c r="G184" s="193"/>
      <c r="H184" s="193"/>
      <c r="I184" s="193"/>
      <c r="K184" s="131">
        <v>4</v>
      </c>
      <c r="R184" s="132"/>
      <c r="T184" s="133"/>
      <c r="AA184" s="134"/>
      <c r="AT184" s="130" t="s">
        <v>190</v>
      </c>
      <c r="AU184" s="130" t="s">
        <v>104</v>
      </c>
      <c r="AV184" s="130" t="s">
        <v>104</v>
      </c>
      <c r="AW184" s="130" t="s">
        <v>114</v>
      </c>
      <c r="AX184" s="130" t="s">
        <v>21</v>
      </c>
      <c r="AY184" s="130" t="s">
        <v>136</v>
      </c>
    </row>
    <row r="185" spans="2:65" s="9" customFormat="1" ht="15.75" customHeight="1">
      <c r="B185" s="22"/>
      <c r="C185" s="152" t="s">
        <v>322</v>
      </c>
      <c r="D185" s="152" t="s">
        <v>299</v>
      </c>
      <c r="E185" s="153" t="s">
        <v>323</v>
      </c>
      <c r="F185" s="197" t="s">
        <v>324</v>
      </c>
      <c r="G185" s="197"/>
      <c r="H185" s="197"/>
      <c r="I185" s="197"/>
      <c r="J185" s="154" t="s">
        <v>325</v>
      </c>
      <c r="K185" s="155">
        <v>0.2</v>
      </c>
      <c r="L185" s="198">
        <v>0</v>
      </c>
      <c r="M185" s="198"/>
      <c r="N185" s="198">
        <f>ROUND($L$185*$K$185,2)</f>
        <v>0</v>
      </c>
      <c r="O185" s="198"/>
      <c r="P185" s="198"/>
      <c r="Q185" s="198"/>
      <c r="R185" s="23"/>
      <c r="T185" s="121"/>
      <c r="U185" s="28" t="s">
        <v>45</v>
      </c>
      <c r="V185" s="122">
        <v>0</v>
      </c>
      <c r="W185" s="122">
        <f>$V$185*$K$185</f>
        <v>0</v>
      </c>
      <c r="X185" s="122">
        <v>0</v>
      </c>
      <c r="Y185" s="122">
        <f>$X$185*$K$185</f>
        <v>0</v>
      </c>
      <c r="Z185" s="122">
        <v>0</v>
      </c>
      <c r="AA185" s="123">
        <f>$Z$185*$K$185</f>
        <v>0</v>
      </c>
      <c r="AR185" s="9" t="s">
        <v>217</v>
      </c>
      <c r="AT185" s="9" t="s">
        <v>299</v>
      </c>
      <c r="AU185" s="9" t="s">
        <v>104</v>
      </c>
      <c r="AY185" s="9" t="s">
        <v>136</v>
      </c>
      <c r="BE185" s="124">
        <f>IF($U$185="základní",$N$185,0)</f>
        <v>0</v>
      </c>
      <c r="BF185" s="124">
        <f>IF($U$185="snížená",$N$185,0)</f>
        <v>0</v>
      </c>
      <c r="BG185" s="124">
        <f>IF($U$185="zákl. přenesená",$N$185,0)</f>
        <v>0</v>
      </c>
      <c r="BH185" s="124">
        <f>IF($U$185="sníž. přenesená",$N$185,0)</f>
        <v>0</v>
      </c>
      <c r="BI185" s="124">
        <f>IF($U$185="nulová",$N$185,0)</f>
        <v>0</v>
      </c>
      <c r="BJ185" s="9" t="s">
        <v>21</v>
      </c>
      <c r="BK185" s="124">
        <f>ROUND($L$185*$K$185,2)</f>
        <v>0</v>
      </c>
      <c r="BL185" s="9" t="s">
        <v>135</v>
      </c>
      <c r="BM185" s="9" t="s">
        <v>326</v>
      </c>
    </row>
    <row r="186" spans="2:65" s="9" customFormat="1" ht="27" customHeight="1">
      <c r="B186" s="22"/>
      <c r="C186" s="117" t="s">
        <v>327</v>
      </c>
      <c r="D186" s="117" t="s">
        <v>137</v>
      </c>
      <c r="E186" s="118" t="s">
        <v>328</v>
      </c>
      <c r="F186" s="190" t="s">
        <v>329</v>
      </c>
      <c r="G186" s="190"/>
      <c r="H186" s="190"/>
      <c r="I186" s="190"/>
      <c r="J186" s="119" t="s">
        <v>187</v>
      </c>
      <c r="K186" s="120">
        <v>4</v>
      </c>
      <c r="L186" s="191">
        <v>0</v>
      </c>
      <c r="M186" s="191"/>
      <c r="N186" s="191">
        <f>ROUND($L$186*$K$186,2)</f>
        <v>0</v>
      </c>
      <c r="O186" s="191"/>
      <c r="P186" s="191"/>
      <c r="Q186" s="191"/>
      <c r="R186" s="23"/>
      <c r="T186" s="121"/>
      <c r="U186" s="28" t="s">
        <v>45</v>
      </c>
      <c r="V186" s="122">
        <v>0.177</v>
      </c>
      <c r="W186" s="122">
        <f>$V$186*$K$186</f>
        <v>0.708</v>
      </c>
      <c r="X186" s="122">
        <v>0</v>
      </c>
      <c r="Y186" s="122">
        <f>$X$186*$K$186</f>
        <v>0</v>
      </c>
      <c r="Z186" s="122">
        <v>0</v>
      </c>
      <c r="AA186" s="123">
        <f>$Z$186*$K$186</f>
        <v>0</v>
      </c>
      <c r="AR186" s="9" t="s">
        <v>135</v>
      </c>
      <c r="AT186" s="9" t="s">
        <v>137</v>
      </c>
      <c r="AU186" s="9" t="s">
        <v>104</v>
      </c>
      <c r="AY186" s="9" t="s">
        <v>136</v>
      </c>
      <c r="BE186" s="124">
        <f>IF($U$186="základní",$N$186,0)</f>
        <v>0</v>
      </c>
      <c r="BF186" s="124">
        <f>IF($U$186="snížená",$N$186,0)</f>
        <v>0</v>
      </c>
      <c r="BG186" s="124">
        <f>IF($U$186="zákl. přenesená",$N$186,0)</f>
        <v>0</v>
      </c>
      <c r="BH186" s="124">
        <f>IF($U$186="sníž. přenesená",$N$186,0)</f>
        <v>0</v>
      </c>
      <c r="BI186" s="124">
        <f>IF($U$186="nulová",$N$186,0)</f>
        <v>0</v>
      </c>
      <c r="BJ186" s="9" t="s">
        <v>21</v>
      </c>
      <c r="BK186" s="124">
        <f>ROUND($L$186*$K$186,2)</f>
        <v>0</v>
      </c>
      <c r="BL186" s="9" t="s">
        <v>135</v>
      </c>
      <c r="BM186" s="9" t="s">
        <v>330</v>
      </c>
    </row>
    <row r="187" spans="2:51" s="9" customFormat="1" ht="18.75" customHeight="1">
      <c r="B187" s="129"/>
      <c r="E187" s="130"/>
      <c r="F187" s="193" t="s">
        <v>321</v>
      </c>
      <c r="G187" s="193"/>
      <c r="H187" s="193"/>
      <c r="I187" s="193"/>
      <c r="K187" s="131">
        <v>4</v>
      </c>
      <c r="R187" s="132"/>
      <c r="T187" s="133"/>
      <c r="AA187" s="134"/>
      <c r="AT187" s="130" t="s">
        <v>190</v>
      </c>
      <c r="AU187" s="130" t="s">
        <v>104</v>
      </c>
      <c r="AV187" s="130" t="s">
        <v>104</v>
      </c>
      <c r="AW187" s="130" t="s">
        <v>114</v>
      </c>
      <c r="AX187" s="130" t="s">
        <v>21</v>
      </c>
      <c r="AY187" s="130" t="s">
        <v>136</v>
      </c>
    </row>
    <row r="188" spans="2:65" s="9" customFormat="1" ht="27" customHeight="1">
      <c r="B188" s="22"/>
      <c r="C188" s="117" t="s">
        <v>331</v>
      </c>
      <c r="D188" s="117" t="s">
        <v>137</v>
      </c>
      <c r="E188" s="118" t="s">
        <v>332</v>
      </c>
      <c r="F188" s="190" t="s">
        <v>333</v>
      </c>
      <c r="G188" s="190"/>
      <c r="H188" s="190"/>
      <c r="I188" s="190"/>
      <c r="J188" s="119" t="s">
        <v>187</v>
      </c>
      <c r="K188" s="120">
        <v>4</v>
      </c>
      <c r="L188" s="191">
        <v>0</v>
      </c>
      <c r="M188" s="191"/>
      <c r="N188" s="191">
        <f>ROUND($L$188*$K$188,2)</f>
        <v>0</v>
      </c>
      <c r="O188" s="191"/>
      <c r="P188" s="191"/>
      <c r="Q188" s="191"/>
      <c r="R188" s="23"/>
      <c r="T188" s="121"/>
      <c r="U188" s="28" t="s">
        <v>45</v>
      </c>
      <c r="V188" s="122">
        <v>0</v>
      </c>
      <c r="W188" s="122">
        <f>$V$188*$K$188</f>
        <v>0</v>
      </c>
      <c r="X188" s="122">
        <v>0</v>
      </c>
      <c r="Y188" s="122">
        <f>$X$188*$K$188</f>
        <v>0</v>
      </c>
      <c r="Z188" s="122">
        <v>0</v>
      </c>
      <c r="AA188" s="123">
        <f>$Z$188*$K$188</f>
        <v>0</v>
      </c>
      <c r="AR188" s="9" t="s">
        <v>135</v>
      </c>
      <c r="AT188" s="9" t="s">
        <v>137</v>
      </c>
      <c r="AU188" s="9" t="s">
        <v>104</v>
      </c>
      <c r="AY188" s="9" t="s">
        <v>136</v>
      </c>
      <c r="BE188" s="124">
        <f>IF($U$188="základní",$N$188,0)</f>
        <v>0</v>
      </c>
      <c r="BF188" s="124">
        <f>IF($U$188="snížená",$N$188,0)</f>
        <v>0</v>
      </c>
      <c r="BG188" s="124">
        <f>IF($U$188="zákl. přenesená",$N$188,0)</f>
        <v>0</v>
      </c>
      <c r="BH188" s="124">
        <f>IF($U$188="sníž. přenesená",$N$188,0)</f>
        <v>0</v>
      </c>
      <c r="BI188" s="124">
        <f>IF($U$188="nulová",$N$188,0)</f>
        <v>0</v>
      </c>
      <c r="BJ188" s="9" t="s">
        <v>21</v>
      </c>
      <c r="BK188" s="124">
        <f>ROUND($L$188*$K$188,2)</f>
        <v>0</v>
      </c>
      <c r="BL188" s="9" t="s">
        <v>135</v>
      </c>
      <c r="BM188" s="9" t="s">
        <v>334</v>
      </c>
    </row>
    <row r="189" spans="2:51" s="9" customFormat="1" ht="18.75" customHeight="1">
      <c r="B189" s="129"/>
      <c r="E189" s="130"/>
      <c r="F189" s="193" t="s">
        <v>321</v>
      </c>
      <c r="G189" s="193"/>
      <c r="H189" s="193"/>
      <c r="I189" s="193"/>
      <c r="K189" s="131">
        <v>4</v>
      </c>
      <c r="R189" s="132"/>
      <c r="T189" s="133"/>
      <c r="AA189" s="134"/>
      <c r="AT189" s="130" t="s">
        <v>190</v>
      </c>
      <c r="AU189" s="130" t="s">
        <v>104</v>
      </c>
      <c r="AV189" s="130" t="s">
        <v>104</v>
      </c>
      <c r="AW189" s="130" t="s">
        <v>114</v>
      </c>
      <c r="AX189" s="130" t="s">
        <v>21</v>
      </c>
      <c r="AY189" s="130" t="s">
        <v>136</v>
      </c>
    </row>
    <row r="190" spans="2:65" s="9" customFormat="1" ht="27" customHeight="1">
      <c r="B190" s="22"/>
      <c r="C190" s="117" t="s">
        <v>335</v>
      </c>
      <c r="D190" s="117" t="s">
        <v>137</v>
      </c>
      <c r="E190" s="118" t="s">
        <v>336</v>
      </c>
      <c r="F190" s="190" t="s">
        <v>337</v>
      </c>
      <c r="G190" s="190"/>
      <c r="H190" s="190"/>
      <c r="I190" s="190"/>
      <c r="J190" s="119" t="s">
        <v>187</v>
      </c>
      <c r="K190" s="120">
        <v>4</v>
      </c>
      <c r="L190" s="191">
        <v>0</v>
      </c>
      <c r="M190" s="191"/>
      <c r="N190" s="191">
        <f>ROUND($L$190*$K$190,2)</f>
        <v>0</v>
      </c>
      <c r="O190" s="191"/>
      <c r="P190" s="191"/>
      <c r="Q190" s="191"/>
      <c r="R190" s="23"/>
      <c r="T190" s="121"/>
      <c r="U190" s="28" t="s">
        <v>45</v>
      </c>
      <c r="V190" s="122">
        <v>0</v>
      </c>
      <c r="W190" s="122">
        <f>$V$190*$K$190</f>
        <v>0</v>
      </c>
      <c r="X190" s="122">
        <v>0</v>
      </c>
      <c r="Y190" s="122">
        <f>$X$190*$K$190</f>
        <v>0</v>
      </c>
      <c r="Z190" s="122">
        <v>0</v>
      </c>
      <c r="AA190" s="123">
        <f>$Z$190*$K$190</f>
        <v>0</v>
      </c>
      <c r="AR190" s="9" t="s">
        <v>135</v>
      </c>
      <c r="AT190" s="9" t="s">
        <v>137</v>
      </c>
      <c r="AU190" s="9" t="s">
        <v>104</v>
      </c>
      <c r="AY190" s="9" t="s">
        <v>136</v>
      </c>
      <c r="BE190" s="124">
        <f>IF($U$190="základní",$N$190,0)</f>
        <v>0</v>
      </c>
      <c r="BF190" s="124">
        <f>IF($U$190="snížená",$N$190,0)</f>
        <v>0</v>
      </c>
      <c r="BG190" s="124">
        <f>IF($U$190="zákl. přenesená",$N$190,0)</f>
        <v>0</v>
      </c>
      <c r="BH190" s="124">
        <f>IF($U$190="sníž. přenesená",$N$190,0)</f>
        <v>0</v>
      </c>
      <c r="BI190" s="124">
        <f>IF($U$190="nulová",$N$190,0)</f>
        <v>0</v>
      </c>
      <c r="BJ190" s="9" t="s">
        <v>21</v>
      </c>
      <c r="BK190" s="124">
        <f>ROUND($L$190*$K$190,2)</f>
        <v>0</v>
      </c>
      <c r="BL190" s="9" t="s">
        <v>135</v>
      </c>
      <c r="BM190" s="9" t="s">
        <v>338</v>
      </c>
    </row>
    <row r="191" spans="2:51" s="9" customFormat="1" ht="18.75" customHeight="1">
      <c r="B191" s="129"/>
      <c r="E191" s="130"/>
      <c r="F191" s="193" t="s">
        <v>321</v>
      </c>
      <c r="G191" s="193"/>
      <c r="H191" s="193"/>
      <c r="I191" s="193"/>
      <c r="K191" s="131">
        <v>4</v>
      </c>
      <c r="R191" s="132"/>
      <c r="T191" s="133"/>
      <c r="AA191" s="134"/>
      <c r="AT191" s="130" t="s">
        <v>190</v>
      </c>
      <c r="AU191" s="130" t="s">
        <v>104</v>
      </c>
      <c r="AV191" s="130" t="s">
        <v>104</v>
      </c>
      <c r="AW191" s="130" t="s">
        <v>114</v>
      </c>
      <c r="AX191" s="130" t="s">
        <v>21</v>
      </c>
      <c r="AY191" s="130" t="s">
        <v>136</v>
      </c>
    </row>
    <row r="192" spans="2:63" s="107" customFormat="1" ht="30.75" customHeight="1">
      <c r="B192" s="108"/>
      <c r="D192" s="116" t="s">
        <v>180</v>
      </c>
      <c r="E192" s="116"/>
      <c r="F192" s="116"/>
      <c r="G192" s="116"/>
      <c r="H192" s="116"/>
      <c r="I192" s="116"/>
      <c r="J192" s="116"/>
      <c r="K192" s="116"/>
      <c r="L192" s="116"/>
      <c r="M192" s="116"/>
      <c r="N192" s="189">
        <f>$BK$192</f>
        <v>0</v>
      </c>
      <c r="O192" s="189"/>
      <c r="P192" s="189"/>
      <c r="Q192" s="189"/>
      <c r="R192" s="110"/>
      <c r="T192" s="111"/>
      <c r="W192" s="112">
        <f>SUM($W$193:$W$196)</f>
        <v>0.86142</v>
      </c>
      <c r="Y192" s="112">
        <f>SUM($Y$193:$Y$196)</f>
        <v>1.3135919999999999</v>
      </c>
      <c r="AA192" s="113">
        <f>SUM($AA$193:$AA$196)</f>
        <v>0</v>
      </c>
      <c r="AR192" s="114" t="s">
        <v>21</v>
      </c>
      <c r="AT192" s="114" t="s">
        <v>79</v>
      </c>
      <c r="AU192" s="114" t="s">
        <v>21</v>
      </c>
      <c r="AY192" s="114" t="s">
        <v>136</v>
      </c>
      <c r="BK192" s="115">
        <f>SUM($BK$193:$BK$196)</f>
        <v>0</v>
      </c>
    </row>
    <row r="193" spans="2:65" s="9" customFormat="1" ht="27" customHeight="1">
      <c r="B193" s="22"/>
      <c r="C193" s="117" t="s">
        <v>339</v>
      </c>
      <c r="D193" s="117" t="s">
        <v>137</v>
      </c>
      <c r="E193" s="118" t="s">
        <v>340</v>
      </c>
      <c r="F193" s="190" t="s">
        <v>341</v>
      </c>
      <c r="G193" s="190"/>
      <c r="H193" s="190"/>
      <c r="I193" s="190"/>
      <c r="J193" s="119" t="s">
        <v>210</v>
      </c>
      <c r="K193" s="120">
        <v>6.48</v>
      </c>
      <c r="L193" s="191">
        <v>0</v>
      </c>
      <c r="M193" s="191"/>
      <c r="N193" s="191">
        <f>ROUND($L$193*$K$193,2)</f>
        <v>0</v>
      </c>
      <c r="O193" s="191"/>
      <c r="P193" s="191"/>
      <c r="Q193" s="191"/>
      <c r="R193" s="23"/>
      <c r="T193" s="121"/>
      <c r="U193" s="28" t="s">
        <v>45</v>
      </c>
      <c r="V193" s="122">
        <v>0</v>
      </c>
      <c r="W193" s="122">
        <f>$V$193*$K$193</f>
        <v>0</v>
      </c>
      <c r="X193" s="122">
        <v>0</v>
      </c>
      <c r="Y193" s="122">
        <f>$X$193*$K$193</f>
        <v>0</v>
      </c>
      <c r="Z193" s="122">
        <v>0</v>
      </c>
      <c r="AA193" s="123">
        <f>$Z$193*$K$193</f>
        <v>0</v>
      </c>
      <c r="AR193" s="9" t="s">
        <v>135</v>
      </c>
      <c r="AT193" s="9" t="s">
        <v>137</v>
      </c>
      <c r="AU193" s="9" t="s">
        <v>104</v>
      </c>
      <c r="AY193" s="9" t="s">
        <v>136</v>
      </c>
      <c r="BE193" s="124">
        <f>IF($U$193="základní",$N$193,0)</f>
        <v>0</v>
      </c>
      <c r="BF193" s="124">
        <f>IF($U$193="snížená",$N$193,0)</f>
        <v>0</v>
      </c>
      <c r="BG193" s="124">
        <f>IF($U$193="zákl. přenesená",$N$193,0)</f>
        <v>0</v>
      </c>
      <c r="BH193" s="124">
        <f>IF($U$193="sníž. přenesená",$N$193,0)</f>
        <v>0</v>
      </c>
      <c r="BI193" s="124">
        <f>IF($U$193="nulová",$N$193,0)</f>
        <v>0</v>
      </c>
      <c r="BJ193" s="9" t="s">
        <v>21</v>
      </c>
      <c r="BK193" s="124">
        <f>ROUND($L$193*$K$193,2)</f>
        <v>0</v>
      </c>
      <c r="BL193" s="9" t="s">
        <v>135</v>
      </c>
      <c r="BM193" s="9" t="s">
        <v>342</v>
      </c>
    </row>
    <row r="194" spans="2:51" s="9" customFormat="1" ht="18.75" customHeight="1">
      <c r="B194" s="129"/>
      <c r="E194" s="130"/>
      <c r="F194" s="193" t="s">
        <v>343</v>
      </c>
      <c r="G194" s="193"/>
      <c r="H194" s="193"/>
      <c r="I194" s="193"/>
      <c r="K194" s="131">
        <v>6.48</v>
      </c>
      <c r="R194" s="132"/>
      <c r="T194" s="133"/>
      <c r="AA194" s="134"/>
      <c r="AT194" s="130" t="s">
        <v>190</v>
      </c>
      <c r="AU194" s="130" t="s">
        <v>104</v>
      </c>
      <c r="AV194" s="130" t="s">
        <v>104</v>
      </c>
      <c r="AW194" s="130" t="s">
        <v>114</v>
      </c>
      <c r="AX194" s="130" t="s">
        <v>21</v>
      </c>
      <c r="AY194" s="130" t="s">
        <v>136</v>
      </c>
    </row>
    <row r="195" spans="2:65" s="9" customFormat="1" ht="27" customHeight="1">
      <c r="B195" s="22"/>
      <c r="C195" s="117" t="s">
        <v>344</v>
      </c>
      <c r="D195" s="117" t="s">
        <v>137</v>
      </c>
      <c r="E195" s="118" t="s">
        <v>345</v>
      </c>
      <c r="F195" s="190" t="s">
        <v>346</v>
      </c>
      <c r="G195" s="190"/>
      <c r="H195" s="190"/>
      <c r="I195" s="190"/>
      <c r="J195" s="119" t="s">
        <v>210</v>
      </c>
      <c r="K195" s="120">
        <v>0.588</v>
      </c>
      <c r="L195" s="191">
        <v>0</v>
      </c>
      <c r="M195" s="191"/>
      <c r="N195" s="191">
        <f>ROUND($L$195*$K$195,2)</f>
        <v>0</v>
      </c>
      <c r="O195" s="191"/>
      <c r="P195" s="191"/>
      <c r="Q195" s="191"/>
      <c r="R195" s="23"/>
      <c r="T195" s="121"/>
      <c r="U195" s="28" t="s">
        <v>45</v>
      </c>
      <c r="V195" s="122">
        <v>1.465</v>
      </c>
      <c r="W195" s="122">
        <f>$V$195*$K$195</f>
        <v>0.86142</v>
      </c>
      <c r="X195" s="122">
        <v>2.234</v>
      </c>
      <c r="Y195" s="122">
        <f>$X$195*$K$195</f>
        <v>1.3135919999999999</v>
      </c>
      <c r="Z195" s="122">
        <v>0</v>
      </c>
      <c r="AA195" s="123">
        <f>$Z$195*$K$195</f>
        <v>0</v>
      </c>
      <c r="AR195" s="9" t="s">
        <v>135</v>
      </c>
      <c r="AT195" s="9" t="s">
        <v>137</v>
      </c>
      <c r="AU195" s="9" t="s">
        <v>104</v>
      </c>
      <c r="AY195" s="9" t="s">
        <v>136</v>
      </c>
      <c r="BE195" s="124">
        <f>IF($U$195="základní",$N$195,0)</f>
        <v>0</v>
      </c>
      <c r="BF195" s="124">
        <f>IF($U$195="snížená",$N$195,0)</f>
        <v>0</v>
      </c>
      <c r="BG195" s="124">
        <f>IF($U$195="zákl. přenesená",$N$195,0)</f>
        <v>0</v>
      </c>
      <c r="BH195" s="124">
        <f>IF($U$195="sníž. přenesená",$N$195,0)</f>
        <v>0</v>
      </c>
      <c r="BI195" s="124">
        <f>IF($U$195="nulová",$N$195,0)</f>
        <v>0</v>
      </c>
      <c r="BJ195" s="9" t="s">
        <v>21</v>
      </c>
      <c r="BK195" s="124">
        <f>ROUND($L$195*$K$195,2)</f>
        <v>0</v>
      </c>
      <c r="BL195" s="9" t="s">
        <v>135</v>
      </c>
      <c r="BM195" s="9" t="s">
        <v>347</v>
      </c>
    </row>
    <row r="196" spans="2:51" s="9" customFormat="1" ht="18.75" customHeight="1">
      <c r="B196" s="129"/>
      <c r="E196" s="130"/>
      <c r="F196" s="193" t="s">
        <v>348</v>
      </c>
      <c r="G196" s="193"/>
      <c r="H196" s="193"/>
      <c r="I196" s="193"/>
      <c r="K196" s="131">
        <v>0.588</v>
      </c>
      <c r="R196" s="132"/>
      <c r="T196" s="133"/>
      <c r="AA196" s="134"/>
      <c r="AT196" s="130" t="s">
        <v>190</v>
      </c>
      <c r="AU196" s="130" t="s">
        <v>104</v>
      </c>
      <c r="AV196" s="130" t="s">
        <v>104</v>
      </c>
      <c r="AW196" s="130" t="s">
        <v>114</v>
      </c>
      <c r="AX196" s="130" t="s">
        <v>21</v>
      </c>
      <c r="AY196" s="130" t="s">
        <v>136</v>
      </c>
    </row>
    <row r="197" spans="2:63" s="107" customFormat="1" ht="30.75" customHeight="1">
      <c r="B197" s="108"/>
      <c r="D197" s="116" t="s">
        <v>181</v>
      </c>
      <c r="E197" s="116"/>
      <c r="F197" s="116"/>
      <c r="G197" s="116"/>
      <c r="H197" s="116"/>
      <c r="I197" s="116"/>
      <c r="J197" s="116"/>
      <c r="K197" s="116"/>
      <c r="L197" s="116"/>
      <c r="M197" s="116"/>
      <c r="N197" s="189">
        <f>$BK$197</f>
        <v>0</v>
      </c>
      <c r="O197" s="189"/>
      <c r="P197" s="189"/>
      <c r="Q197" s="189"/>
      <c r="R197" s="110"/>
      <c r="T197" s="111"/>
      <c r="W197" s="112">
        <f>SUM($W$198:$W$207)</f>
        <v>16.8958</v>
      </c>
      <c r="Y197" s="112">
        <f>SUM($Y$198:$Y$207)</f>
        <v>59.676674</v>
      </c>
      <c r="AA197" s="113">
        <f>SUM($AA$198:$AA$207)</f>
        <v>0</v>
      </c>
      <c r="AR197" s="114" t="s">
        <v>21</v>
      </c>
      <c r="AT197" s="114" t="s">
        <v>79</v>
      </c>
      <c r="AU197" s="114" t="s">
        <v>21</v>
      </c>
      <c r="AY197" s="114" t="s">
        <v>136</v>
      </c>
      <c r="BK197" s="115">
        <f>SUM($BK$198:$BK$207)</f>
        <v>0</v>
      </c>
    </row>
    <row r="198" spans="2:65" s="9" customFormat="1" ht="27" customHeight="1">
      <c r="B198" s="22"/>
      <c r="C198" s="117" t="s">
        <v>349</v>
      </c>
      <c r="D198" s="117" t="s">
        <v>137</v>
      </c>
      <c r="E198" s="118" t="s">
        <v>350</v>
      </c>
      <c r="F198" s="190" t="s">
        <v>351</v>
      </c>
      <c r="G198" s="190"/>
      <c r="H198" s="190"/>
      <c r="I198" s="190"/>
      <c r="J198" s="119" t="s">
        <v>187</v>
      </c>
      <c r="K198" s="120">
        <v>41.4</v>
      </c>
      <c r="L198" s="191">
        <v>0</v>
      </c>
      <c r="M198" s="191"/>
      <c r="N198" s="191">
        <f>ROUND($L$198*$K$198,2)</f>
        <v>0</v>
      </c>
      <c r="O198" s="191"/>
      <c r="P198" s="191"/>
      <c r="Q198" s="191"/>
      <c r="R198" s="23"/>
      <c r="T198" s="121"/>
      <c r="U198" s="28" t="s">
        <v>45</v>
      </c>
      <c r="V198" s="122">
        <v>0.019</v>
      </c>
      <c r="W198" s="122">
        <f>$V$198*$K$198</f>
        <v>0.7866</v>
      </c>
      <c r="X198" s="122">
        <v>0.40481</v>
      </c>
      <c r="Y198" s="122">
        <f>$X$198*$K$198</f>
        <v>16.759134</v>
      </c>
      <c r="Z198" s="122">
        <v>0</v>
      </c>
      <c r="AA198" s="123">
        <f>$Z$198*$K$198</f>
        <v>0</v>
      </c>
      <c r="AR198" s="9" t="s">
        <v>135</v>
      </c>
      <c r="AT198" s="9" t="s">
        <v>137</v>
      </c>
      <c r="AU198" s="9" t="s">
        <v>104</v>
      </c>
      <c r="AY198" s="9" t="s">
        <v>136</v>
      </c>
      <c r="BE198" s="124">
        <f>IF($U$198="základní",$N$198,0)</f>
        <v>0</v>
      </c>
      <c r="BF198" s="124">
        <f>IF($U$198="snížená",$N$198,0)</f>
        <v>0</v>
      </c>
      <c r="BG198" s="124">
        <f>IF($U$198="zákl. přenesená",$N$198,0)</f>
        <v>0</v>
      </c>
      <c r="BH198" s="124">
        <f>IF($U$198="sníž. přenesená",$N$198,0)</f>
        <v>0</v>
      </c>
      <c r="BI198" s="124">
        <f>IF($U$198="nulová",$N$198,0)</f>
        <v>0</v>
      </c>
      <c r="BJ198" s="9" t="s">
        <v>21</v>
      </c>
      <c r="BK198" s="124">
        <f>ROUND($L$198*$K$198,2)</f>
        <v>0</v>
      </c>
      <c r="BL198" s="9" t="s">
        <v>135</v>
      </c>
      <c r="BM198" s="9" t="s">
        <v>352</v>
      </c>
    </row>
    <row r="199" spans="2:51" s="9" customFormat="1" ht="18.75" customHeight="1">
      <c r="B199" s="129"/>
      <c r="E199" s="130"/>
      <c r="F199" s="193" t="s">
        <v>353</v>
      </c>
      <c r="G199" s="193"/>
      <c r="H199" s="193"/>
      <c r="I199" s="193"/>
      <c r="K199" s="131">
        <v>41.4</v>
      </c>
      <c r="R199" s="132"/>
      <c r="T199" s="133"/>
      <c r="AA199" s="134"/>
      <c r="AT199" s="130" t="s">
        <v>190</v>
      </c>
      <c r="AU199" s="130" t="s">
        <v>104</v>
      </c>
      <c r="AV199" s="130" t="s">
        <v>104</v>
      </c>
      <c r="AW199" s="130" t="s">
        <v>114</v>
      </c>
      <c r="AX199" s="130" t="s">
        <v>21</v>
      </c>
      <c r="AY199" s="130" t="s">
        <v>136</v>
      </c>
    </row>
    <row r="200" spans="2:65" s="9" customFormat="1" ht="15.75" customHeight="1">
      <c r="B200" s="22"/>
      <c r="C200" s="117" t="s">
        <v>354</v>
      </c>
      <c r="D200" s="117" t="s">
        <v>137</v>
      </c>
      <c r="E200" s="118" t="s">
        <v>355</v>
      </c>
      <c r="F200" s="190" t="s">
        <v>356</v>
      </c>
      <c r="G200" s="190"/>
      <c r="H200" s="190"/>
      <c r="I200" s="190"/>
      <c r="J200" s="119" t="s">
        <v>187</v>
      </c>
      <c r="K200" s="120">
        <v>41.4</v>
      </c>
      <c r="L200" s="191">
        <v>0</v>
      </c>
      <c r="M200" s="191"/>
      <c r="N200" s="191">
        <f>ROUND($L$200*$K$200,2)</f>
        <v>0</v>
      </c>
      <c r="O200" s="191"/>
      <c r="P200" s="191"/>
      <c r="Q200" s="191"/>
      <c r="R200" s="23"/>
      <c r="T200" s="121"/>
      <c r="U200" s="28" t="s">
        <v>45</v>
      </c>
      <c r="V200" s="122">
        <v>0.057</v>
      </c>
      <c r="W200" s="122">
        <f>$V$200*$K$200</f>
        <v>2.3598</v>
      </c>
      <c r="X200" s="122">
        <v>0.48574</v>
      </c>
      <c r="Y200" s="122">
        <f>$X$200*$K$200</f>
        <v>20.109636</v>
      </c>
      <c r="Z200" s="122">
        <v>0</v>
      </c>
      <c r="AA200" s="123">
        <f>$Z$200*$K$200</f>
        <v>0</v>
      </c>
      <c r="AR200" s="9" t="s">
        <v>135</v>
      </c>
      <c r="AT200" s="9" t="s">
        <v>137</v>
      </c>
      <c r="AU200" s="9" t="s">
        <v>104</v>
      </c>
      <c r="AY200" s="9" t="s">
        <v>136</v>
      </c>
      <c r="BE200" s="124">
        <f>IF($U$200="základní",$N$200,0)</f>
        <v>0</v>
      </c>
      <c r="BF200" s="124">
        <f>IF($U$200="snížená",$N$200,0)</f>
        <v>0</v>
      </c>
      <c r="BG200" s="124">
        <f>IF($U$200="zákl. přenesená",$N$200,0)</f>
        <v>0</v>
      </c>
      <c r="BH200" s="124">
        <f>IF($U$200="sníž. přenesená",$N$200,0)</f>
        <v>0</v>
      </c>
      <c r="BI200" s="124">
        <f>IF($U$200="nulová",$N$200,0)</f>
        <v>0</v>
      </c>
      <c r="BJ200" s="9" t="s">
        <v>21</v>
      </c>
      <c r="BK200" s="124">
        <f>ROUND($L$200*$K$200,2)</f>
        <v>0</v>
      </c>
      <c r="BL200" s="9" t="s">
        <v>135</v>
      </c>
      <c r="BM200" s="9" t="s">
        <v>357</v>
      </c>
    </row>
    <row r="201" spans="2:51" s="9" customFormat="1" ht="18.75" customHeight="1">
      <c r="B201" s="129"/>
      <c r="E201" s="130"/>
      <c r="F201" s="193" t="s">
        <v>358</v>
      </c>
      <c r="G201" s="193"/>
      <c r="H201" s="193"/>
      <c r="I201" s="193"/>
      <c r="K201" s="131">
        <v>41.4</v>
      </c>
      <c r="R201" s="132"/>
      <c r="T201" s="133"/>
      <c r="AA201" s="134"/>
      <c r="AT201" s="130" t="s">
        <v>190</v>
      </c>
      <c r="AU201" s="130" t="s">
        <v>104</v>
      </c>
      <c r="AV201" s="130" t="s">
        <v>104</v>
      </c>
      <c r="AW201" s="130" t="s">
        <v>114</v>
      </c>
      <c r="AX201" s="130" t="s">
        <v>21</v>
      </c>
      <c r="AY201" s="130" t="s">
        <v>136</v>
      </c>
    </row>
    <row r="202" spans="2:65" s="9" customFormat="1" ht="27" customHeight="1">
      <c r="B202" s="22"/>
      <c r="C202" s="117" t="s">
        <v>359</v>
      </c>
      <c r="D202" s="117" t="s">
        <v>137</v>
      </c>
      <c r="E202" s="118" t="s">
        <v>360</v>
      </c>
      <c r="F202" s="190" t="s">
        <v>361</v>
      </c>
      <c r="G202" s="190"/>
      <c r="H202" s="190"/>
      <c r="I202" s="190"/>
      <c r="J202" s="119" t="s">
        <v>187</v>
      </c>
      <c r="K202" s="120">
        <v>41.4</v>
      </c>
      <c r="L202" s="191">
        <v>0</v>
      </c>
      <c r="M202" s="191"/>
      <c r="N202" s="191">
        <f>ROUND($L$202*$K$202,2)</f>
        <v>0</v>
      </c>
      <c r="O202" s="191"/>
      <c r="P202" s="191"/>
      <c r="Q202" s="191"/>
      <c r="R202" s="23"/>
      <c r="T202" s="121"/>
      <c r="U202" s="28" t="s">
        <v>45</v>
      </c>
      <c r="V202" s="122">
        <v>0.162</v>
      </c>
      <c r="W202" s="122">
        <f>$V$202*$K$202</f>
        <v>6.7068</v>
      </c>
      <c r="X202" s="122">
        <v>0.37536</v>
      </c>
      <c r="Y202" s="122">
        <f>$X$202*$K$202</f>
        <v>15.539904</v>
      </c>
      <c r="Z202" s="122">
        <v>0</v>
      </c>
      <c r="AA202" s="123">
        <f>$Z$202*$K$202</f>
        <v>0</v>
      </c>
      <c r="AR202" s="9" t="s">
        <v>135</v>
      </c>
      <c r="AT202" s="9" t="s">
        <v>137</v>
      </c>
      <c r="AU202" s="9" t="s">
        <v>104</v>
      </c>
      <c r="AY202" s="9" t="s">
        <v>136</v>
      </c>
      <c r="BE202" s="124">
        <f>IF($U$202="základní",$N$202,0)</f>
        <v>0</v>
      </c>
      <c r="BF202" s="124">
        <f>IF($U$202="snížená",$N$202,0)</f>
        <v>0</v>
      </c>
      <c r="BG202" s="124">
        <f>IF($U$202="zákl. přenesená",$N$202,0)</f>
        <v>0</v>
      </c>
      <c r="BH202" s="124">
        <f>IF($U$202="sníž. přenesená",$N$202,0)</f>
        <v>0</v>
      </c>
      <c r="BI202" s="124">
        <f>IF($U$202="nulová",$N$202,0)</f>
        <v>0</v>
      </c>
      <c r="BJ202" s="9" t="s">
        <v>21</v>
      </c>
      <c r="BK202" s="124">
        <f>ROUND($L$202*$K$202,2)</f>
        <v>0</v>
      </c>
      <c r="BL202" s="9" t="s">
        <v>135</v>
      </c>
      <c r="BM202" s="9" t="s">
        <v>362</v>
      </c>
    </row>
    <row r="203" spans="2:51" s="9" customFormat="1" ht="18.75" customHeight="1">
      <c r="B203" s="129"/>
      <c r="E203" s="130"/>
      <c r="F203" s="193" t="s">
        <v>363</v>
      </c>
      <c r="G203" s="193"/>
      <c r="H203" s="193"/>
      <c r="I203" s="193"/>
      <c r="K203" s="131">
        <v>41.4</v>
      </c>
      <c r="R203" s="132"/>
      <c r="T203" s="133"/>
      <c r="AA203" s="134"/>
      <c r="AT203" s="130" t="s">
        <v>190</v>
      </c>
      <c r="AU203" s="130" t="s">
        <v>104</v>
      </c>
      <c r="AV203" s="130" t="s">
        <v>104</v>
      </c>
      <c r="AW203" s="130" t="s">
        <v>114</v>
      </c>
      <c r="AX203" s="130" t="s">
        <v>21</v>
      </c>
      <c r="AY203" s="130" t="s">
        <v>136</v>
      </c>
    </row>
    <row r="204" spans="2:65" s="9" customFormat="1" ht="27" customHeight="1">
      <c r="B204" s="22"/>
      <c r="C204" s="117" t="s">
        <v>364</v>
      </c>
      <c r="D204" s="117" t="s">
        <v>137</v>
      </c>
      <c r="E204" s="118" t="s">
        <v>365</v>
      </c>
      <c r="F204" s="190" t="s">
        <v>366</v>
      </c>
      <c r="G204" s="190"/>
      <c r="H204" s="190"/>
      <c r="I204" s="190"/>
      <c r="J204" s="119" t="s">
        <v>187</v>
      </c>
      <c r="K204" s="120">
        <v>59.8</v>
      </c>
      <c r="L204" s="191">
        <v>0</v>
      </c>
      <c r="M204" s="191"/>
      <c r="N204" s="191">
        <f>ROUND($L$204*$K$204,2)</f>
        <v>0</v>
      </c>
      <c r="O204" s="191"/>
      <c r="P204" s="191"/>
      <c r="Q204" s="191"/>
      <c r="R204" s="23"/>
      <c r="T204" s="121"/>
      <c r="U204" s="28" t="s">
        <v>45</v>
      </c>
      <c r="V204" s="122">
        <v>0.047</v>
      </c>
      <c r="W204" s="122">
        <f>$V$204*$K$204</f>
        <v>2.8106</v>
      </c>
      <c r="X204" s="122">
        <v>0.116</v>
      </c>
      <c r="Y204" s="122">
        <f>$X$204*$K$204</f>
        <v>6.9368</v>
      </c>
      <c r="Z204" s="122">
        <v>0</v>
      </c>
      <c r="AA204" s="123">
        <f>$Z$204*$K$204</f>
        <v>0</v>
      </c>
      <c r="AR204" s="9" t="s">
        <v>135</v>
      </c>
      <c r="AT204" s="9" t="s">
        <v>137</v>
      </c>
      <c r="AU204" s="9" t="s">
        <v>104</v>
      </c>
      <c r="AY204" s="9" t="s">
        <v>136</v>
      </c>
      <c r="BE204" s="124">
        <f>IF($U$204="základní",$N$204,0)</f>
        <v>0</v>
      </c>
      <c r="BF204" s="124">
        <f>IF($U$204="snížená",$N$204,0)</f>
        <v>0</v>
      </c>
      <c r="BG204" s="124">
        <f>IF($U$204="zákl. přenesená",$N$204,0)</f>
        <v>0</v>
      </c>
      <c r="BH204" s="124">
        <f>IF($U$204="sníž. přenesená",$N$204,0)</f>
        <v>0</v>
      </c>
      <c r="BI204" s="124">
        <f>IF($U$204="nulová",$N$204,0)</f>
        <v>0</v>
      </c>
      <c r="BJ204" s="9" t="s">
        <v>21</v>
      </c>
      <c r="BK204" s="124">
        <f>ROUND($L$204*$K$204,2)</f>
        <v>0</v>
      </c>
      <c r="BL204" s="9" t="s">
        <v>135</v>
      </c>
      <c r="BM204" s="9" t="s">
        <v>367</v>
      </c>
    </row>
    <row r="205" spans="2:51" s="9" customFormat="1" ht="18.75" customHeight="1">
      <c r="B205" s="129"/>
      <c r="E205" s="130"/>
      <c r="F205" s="193" t="s">
        <v>368</v>
      </c>
      <c r="G205" s="193"/>
      <c r="H205" s="193"/>
      <c r="I205" s="193"/>
      <c r="K205" s="131">
        <v>59.8</v>
      </c>
      <c r="R205" s="132"/>
      <c r="T205" s="133"/>
      <c r="AA205" s="134"/>
      <c r="AT205" s="130" t="s">
        <v>190</v>
      </c>
      <c r="AU205" s="130" t="s">
        <v>104</v>
      </c>
      <c r="AV205" s="130" t="s">
        <v>104</v>
      </c>
      <c r="AW205" s="130" t="s">
        <v>114</v>
      </c>
      <c r="AX205" s="130" t="s">
        <v>21</v>
      </c>
      <c r="AY205" s="130" t="s">
        <v>136</v>
      </c>
    </row>
    <row r="206" spans="2:65" s="9" customFormat="1" ht="27" customHeight="1">
      <c r="B206" s="22"/>
      <c r="C206" s="117" t="s">
        <v>369</v>
      </c>
      <c r="D206" s="117" t="s">
        <v>137</v>
      </c>
      <c r="E206" s="118" t="s">
        <v>370</v>
      </c>
      <c r="F206" s="190" t="s">
        <v>371</v>
      </c>
      <c r="G206" s="190"/>
      <c r="H206" s="190"/>
      <c r="I206" s="190"/>
      <c r="J206" s="119" t="s">
        <v>372</v>
      </c>
      <c r="K206" s="120">
        <v>92</v>
      </c>
      <c r="L206" s="191">
        <v>0</v>
      </c>
      <c r="M206" s="191"/>
      <c r="N206" s="191">
        <f>ROUND($L$206*$K$206,2)</f>
        <v>0</v>
      </c>
      <c r="O206" s="191"/>
      <c r="P206" s="191"/>
      <c r="Q206" s="191"/>
      <c r="R206" s="23"/>
      <c r="T206" s="121"/>
      <c r="U206" s="28" t="s">
        <v>45</v>
      </c>
      <c r="V206" s="122">
        <v>0.046</v>
      </c>
      <c r="W206" s="122">
        <f>$V$206*$K$206</f>
        <v>4.232</v>
      </c>
      <c r="X206" s="122">
        <v>0.0036</v>
      </c>
      <c r="Y206" s="122">
        <f>$X$206*$K$206</f>
        <v>0.3312</v>
      </c>
      <c r="Z206" s="122">
        <v>0</v>
      </c>
      <c r="AA206" s="123">
        <f>$Z$206*$K$206</f>
        <v>0</v>
      </c>
      <c r="AR206" s="9" t="s">
        <v>135</v>
      </c>
      <c r="AT206" s="9" t="s">
        <v>137</v>
      </c>
      <c r="AU206" s="9" t="s">
        <v>104</v>
      </c>
      <c r="AY206" s="9" t="s">
        <v>136</v>
      </c>
      <c r="BE206" s="124">
        <f>IF($U$206="základní",$N$206,0)</f>
        <v>0</v>
      </c>
      <c r="BF206" s="124">
        <f>IF($U$206="snížená",$N$206,0)</f>
        <v>0</v>
      </c>
      <c r="BG206" s="124">
        <f>IF($U$206="zákl. přenesená",$N$206,0)</f>
        <v>0</v>
      </c>
      <c r="BH206" s="124">
        <f>IF($U$206="sníž. přenesená",$N$206,0)</f>
        <v>0</v>
      </c>
      <c r="BI206" s="124">
        <f>IF($U$206="nulová",$N$206,0)</f>
        <v>0</v>
      </c>
      <c r="BJ206" s="9" t="s">
        <v>21</v>
      </c>
      <c r="BK206" s="124">
        <f>ROUND($L$206*$K$206,2)</f>
        <v>0</v>
      </c>
      <c r="BL206" s="9" t="s">
        <v>135</v>
      </c>
      <c r="BM206" s="9" t="s">
        <v>373</v>
      </c>
    </row>
    <row r="207" spans="2:51" s="9" customFormat="1" ht="18.75" customHeight="1">
      <c r="B207" s="129"/>
      <c r="E207" s="130"/>
      <c r="F207" s="193" t="s">
        <v>374</v>
      </c>
      <c r="G207" s="193"/>
      <c r="H207" s="193"/>
      <c r="I207" s="193"/>
      <c r="K207" s="131">
        <v>92</v>
      </c>
      <c r="R207" s="132"/>
      <c r="T207" s="133"/>
      <c r="AA207" s="134"/>
      <c r="AT207" s="130" t="s">
        <v>190</v>
      </c>
      <c r="AU207" s="130" t="s">
        <v>104</v>
      </c>
      <c r="AV207" s="130" t="s">
        <v>104</v>
      </c>
      <c r="AW207" s="130" t="s">
        <v>114</v>
      </c>
      <c r="AX207" s="130" t="s">
        <v>21</v>
      </c>
      <c r="AY207" s="130" t="s">
        <v>136</v>
      </c>
    </row>
    <row r="208" spans="2:63" s="107" customFormat="1" ht="30.75" customHeight="1">
      <c r="B208" s="108"/>
      <c r="D208" s="116" t="s">
        <v>182</v>
      </c>
      <c r="E208" s="116"/>
      <c r="F208" s="116"/>
      <c r="G208" s="116"/>
      <c r="H208" s="116"/>
      <c r="I208" s="116"/>
      <c r="J208" s="116"/>
      <c r="K208" s="116"/>
      <c r="L208" s="116"/>
      <c r="M208" s="116"/>
      <c r="N208" s="189">
        <f>$BK$208</f>
        <v>0</v>
      </c>
      <c r="O208" s="189"/>
      <c r="P208" s="189"/>
      <c r="Q208" s="189"/>
      <c r="R208" s="110"/>
      <c r="T208" s="111"/>
      <c r="W208" s="112">
        <f>SUM($W$209:$W$246)</f>
        <v>15.193000000000001</v>
      </c>
      <c r="Y208" s="112">
        <f>SUM($Y$209:$Y$246)</f>
        <v>6.4589226</v>
      </c>
      <c r="AA208" s="113">
        <f>SUM($AA$209:$AA$246)</f>
        <v>0</v>
      </c>
      <c r="AR208" s="114" t="s">
        <v>21</v>
      </c>
      <c r="AT208" s="114" t="s">
        <v>79</v>
      </c>
      <c r="AU208" s="114" t="s">
        <v>21</v>
      </c>
      <c r="AY208" s="114" t="s">
        <v>136</v>
      </c>
      <c r="BK208" s="115">
        <f>SUM($BK$209:$BK$246)</f>
        <v>0</v>
      </c>
    </row>
    <row r="209" spans="2:65" s="9" customFormat="1" ht="27" customHeight="1">
      <c r="B209" s="22"/>
      <c r="C209" s="117" t="s">
        <v>375</v>
      </c>
      <c r="D209" s="117" t="s">
        <v>137</v>
      </c>
      <c r="E209" s="118" t="s">
        <v>376</v>
      </c>
      <c r="F209" s="190" t="s">
        <v>377</v>
      </c>
      <c r="G209" s="190"/>
      <c r="H209" s="190"/>
      <c r="I209" s="190"/>
      <c r="J209" s="119" t="s">
        <v>372</v>
      </c>
      <c r="K209" s="120">
        <v>44</v>
      </c>
      <c r="L209" s="191">
        <v>0</v>
      </c>
      <c r="M209" s="191"/>
      <c r="N209" s="191">
        <f>ROUND($L$209*$K$209,2)</f>
        <v>0</v>
      </c>
      <c r="O209" s="191"/>
      <c r="P209" s="191"/>
      <c r="Q209" s="191"/>
      <c r="R209" s="23"/>
      <c r="T209" s="121"/>
      <c r="U209" s="28" t="s">
        <v>45</v>
      </c>
      <c r="V209" s="122">
        <v>0</v>
      </c>
      <c r="W209" s="122">
        <f>$V$209*$K$209</f>
        <v>0</v>
      </c>
      <c r="X209" s="122">
        <v>0</v>
      </c>
      <c r="Y209" s="122">
        <f>$X$209*$K$209</f>
        <v>0</v>
      </c>
      <c r="Z209" s="122">
        <v>0</v>
      </c>
      <c r="AA209" s="123">
        <f>$Z$209*$K$209</f>
        <v>0</v>
      </c>
      <c r="AR209" s="9" t="s">
        <v>135</v>
      </c>
      <c r="AT209" s="9" t="s">
        <v>137</v>
      </c>
      <c r="AU209" s="9" t="s">
        <v>104</v>
      </c>
      <c r="AY209" s="9" t="s">
        <v>136</v>
      </c>
      <c r="BE209" s="124">
        <f>IF($U$209="základní",$N$209,0)</f>
        <v>0</v>
      </c>
      <c r="BF209" s="124">
        <f>IF($U$209="snížená",$N$209,0)</f>
        <v>0</v>
      </c>
      <c r="BG209" s="124">
        <f>IF($U$209="zákl. přenesená",$N$209,0)</f>
        <v>0</v>
      </c>
      <c r="BH209" s="124">
        <f>IF($U$209="sníž. přenesená",$N$209,0)</f>
        <v>0</v>
      </c>
      <c r="BI209" s="124">
        <f>IF($U$209="nulová",$N$209,0)</f>
        <v>0</v>
      </c>
      <c r="BJ209" s="9" t="s">
        <v>21</v>
      </c>
      <c r="BK209" s="124">
        <f>ROUND($L$209*$K$209,2)</f>
        <v>0</v>
      </c>
      <c r="BL209" s="9" t="s">
        <v>135</v>
      </c>
      <c r="BM209" s="9" t="s">
        <v>378</v>
      </c>
    </row>
    <row r="210" spans="2:51" s="9" customFormat="1" ht="18.75" customHeight="1">
      <c r="B210" s="129"/>
      <c r="E210" s="130"/>
      <c r="F210" s="193" t="s">
        <v>379</v>
      </c>
      <c r="G210" s="193"/>
      <c r="H210" s="193"/>
      <c r="I210" s="193"/>
      <c r="K210" s="131">
        <v>44</v>
      </c>
      <c r="R210" s="132"/>
      <c r="T210" s="133"/>
      <c r="AA210" s="134"/>
      <c r="AT210" s="130" t="s">
        <v>190</v>
      </c>
      <c r="AU210" s="130" t="s">
        <v>104</v>
      </c>
      <c r="AV210" s="130" t="s">
        <v>104</v>
      </c>
      <c r="AW210" s="130" t="s">
        <v>114</v>
      </c>
      <c r="AX210" s="130" t="s">
        <v>80</v>
      </c>
      <c r="AY210" s="130" t="s">
        <v>136</v>
      </c>
    </row>
    <row r="211" spans="2:65" s="9" customFormat="1" ht="27" customHeight="1">
      <c r="B211" s="22"/>
      <c r="C211" s="117" t="s">
        <v>380</v>
      </c>
      <c r="D211" s="117" t="s">
        <v>137</v>
      </c>
      <c r="E211" s="118" t="s">
        <v>381</v>
      </c>
      <c r="F211" s="190" t="s">
        <v>382</v>
      </c>
      <c r="G211" s="190"/>
      <c r="H211" s="190"/>
      <c r="I211" s="190"/>
      <c r="J211" s="119" t="s">
        <v>372</v>
      </c>
      <c r="K211" s="120">
        <v>44</v>
      </c>
      <c r="L211" s="191">
        <v>0</v>
      </c>
      <c r="M211" s="191"/>
      <c r="N211" s="191">
        <f>ROUND($L$211*$K$211,2)</f>
        <v>0</v>
      </c>
      <c r="O211" s="191"/>
      <c r="P211" s="191"/>
      <c r="Q211" s="191"/>
      <c r="R211" s="23"/>
      <c r="T211" s="121"/>
      <c r="U211" s="28" t="s">
        <v>45</v>
      </c>
      <c r="V211" s="122">
        <v>0</v>
      </c>
      <c r="W211" s="122">
        <f>$V$211*$K$211</f>
        <v>0</v>
      </c>
      <c r="X211" s="122">
        <v>0</v>
      </c>
      <c r="Y211" s="122">
        <f>$X$211*$K$211</f>
        <v>0</v>
      </c>
      <c r="Z211" s="122">
        <v>0</v>
      </c>
      <c r="AA211" s="123">
        <f>$Z$211*$K$211</f>
        <v>0</v>
      </c>
      <c r="AR211" s="9" t="s">
        <v>135</v>
      </c>
      <c r="AT211" s="9" t="s">
        <v>137</v>
      </c>
      <c r="AU211" s="9" t="s">
        <v>104</v>
      </c>
      <c r="AY211" s="9" t="s">
        <v>136</v>
      </c>
      <c r="BE211" s="124">
        <f>IF($U$211="základní",$N$211,0)</f>
        <v>0</v>
      </c>
      <c r="BF211" s="124">
        <f>IF($U$211="snížená",$N$211,0)</f>
        <v>0</v>
      </c>
      <c r="BG211" s="124">
        <f>IF($U$211="zákl. přenesená",$N$211,0)</f>
        <v>0</v>
      </c>
      <c r="BH211" s="124">
        <f>IF($U$211="sníž. přenesená",$N$211,0)</f>
        <v>0</v>
      </c>
      <c r="BI211" s="124">
        <f>IF($U$211="nulová",$N$211,0)</f>
        <v>0</v>
      </c>
      <c r="BJ211" s="9" t="s">
        <v>21</v>
      </c>
      <c r="BK211" s="124">
        <f>ROUND($L$211*$K$211,2)</f>
        <v>0</v>
      </c>
      <c r="BL211" s="9" t="s">
        <v>135</v>
      </c>
      <c r="BM211" s="9" t="s">
        <v>383</v>
      </c>
    </row>
    <row r="212" spans="2:51" s="9" customFormat="1" ht="18.75" customHeight="1">
      <c r="B212" s="129"/>
      <c r="E212" s="130"/>
      <c r="F212" s="193" t="s">
        <v>379</v>
      </c>
      <c r="G212" s="193"/>
      <c r="H212" s="193"/>
      <c r="I212" s="193"/>
      <c r="K212" s="131">
        <v>44</v>
      </c>
      <c r="R212" s="132"/>
      <c r="T212" s="133"/>
      <c r="AA212" s="134"/>
      <c r="AT212" s="130" t="s">
        <v>190</v>
      </c>
      <c r="AU212" s="130" t="s">
        <v>104</v>
      </c>
      <c r="AV212" s="130" t="s">
        <v>104</v>
      </c>
      <c r="AW212" s="130" t="s">
        <v>114</v>
      </c>
      <c r="AX212" s="130" t="s">
        <v>80</v>
      </c>
      <c r="AY212" s="130" t="s">
        <v>136</v>
      </c>
    </row>
    <row r="213" spans="2:65" s="9" customFormat="1" ht="27" customHeight="1">
      <c r="B213" s="22"/>
      <c r="C213" s="117" t="s">
        <v>384</v>
      </c>
      <c r="D213" s="117" t="s">
        <v>137</v>
      </c>
      <c r="E213" s="118" t="s">
        <v>385</v>
      </c>
      <c r="F213" s="190" t="s">
        <v>386</v>
      </c>
      <c r="G213" s="190"/>
      <c r="H213" s="190"/>
      <c r="I213" s="190"/>
      <c r="J213" s="119" t="s">
        <v>164</v>
      </c>
      <c r="K213" s="120">
        <v>3</v>
      </c>
      <c r="L213" s="191">
        <v>0</v>
      </c>
      <c r="M213" s="191"/>
      <c r="N213" s="191">
        <f>ROUND($L$213*$K$213,2)</f>
        <v>0</v>
      </c>
      <c r="O213" s="191"/>
      <c r="P213" s="191"/>
      <c r="Q213" s="191"/>
      <c r="R213" s="23"/>
      <c r="T213" s="121"/>
      <c r="U213" s="28" t="s">
        <v>45</v>
      </c>
      <c r="V213" s="122">
        <v>0.759</v>
      </c>
      <c r="W213" s="122">
        <f>$V$213*$K$213</f>
        <v>2.277</v>
      </c>
      <c r="X213" s="122">
        <v>0.0008</v>
      </c>
      <c r="Y213" s="122">
        <f>$X$213*$K$213</f>
        <v>0.0024000000000000002</v>
      </c>
      <c r="Z213" s="122">
        <v>0</v>
      </c>
      <c r="AA213" s="123">
        <f>$Z$213*$K$213</f>
        <v>0</v>
      </c>
      <c r="AR213" s="9" t="s">
        <v>135</v>
      </c>
      <c r="AT213" s="9" t="s">
        <v>137</v>
      </c>
      <c r="AU213" s="9" t="s">
        <v>104</v>
      </c>
      <c r="AY213" s="9" t="s">
        <v>136</v>
      </c>
      <c r="BE213" s="124">
        <f>IF($U$213="základní",$N$213,0)</f>
        <v>0</v>
      </c>
      <c r="BF213" s="124">
        <f>IF($U$213="snížená",$N$213,0)</f>
        <v>0</v>
      </c>
      <c r="BG213" s="124">
        <f>IF($U$213="zákl. přenesená",$N$213,0)</f>
        <v>0</v>
      </c>
      <c r="BH213" s="124">
        <f>IF($U$213="sníž. přenesená",$N$213,0)</f>
        <v>0</v>
      </c>
      <c r="BI213" s="124">
        <f>IF($U$213="nulová",$N$213,0)</f>
        <v>0</v>
      </c>
      <c r="BJ213" s="9" t="s">
        <v>21</v>
      </c>
      <c r="BK213" s="124">
        <f>ROUND($L$213*$K$213,2)</f>
        <v>0</v>
      </c>
      <c r="BL213" s="9" t="s">
        <v>135</v>
      </c>
      <c r="BM213" s="9" t="s">
        <v>387</v>
      </c>
    </row>
    <row r="214" spans="2:51" s="9" customFormat="1" ht="18.75" customHeight="1">
      <c r="B214" s="129"/>
      <c r="E214" s="130"/>
      <c r="F214" s="193" t="s">
        <v>388</v>
      </c>
      <c r="G214" s="193"/>
      <c r="H214" s="193"/>
      <c r="I214" s="193"/>
      <c r="K214" s="131">
        <v>3</v>
      </c>
      <c r="R214" s="132"/>
      <c r="T214" s="133"/>
      <c r="AA214" s="134"/>
      <c r="AT214" s="130" t="s">
        <v>190</v>
      </c>
      <c r="AU214" s="130" t="s">
        <v>104</v>
      </c>
      <c r="AV214" s="130" t="s">
        <v>104</v>
      </c>
      <c r="AW214" s="130" t="s">
        <v>114</v>
      </c>
      <c r="AX214" s="130" t="s">
        <v>21</v>
      </c>
      <c r="AY214" s="130" t="s">
        <v>136</v>
      </c>
    </row>
    <row r="215" spans="2:65" s="9" customFormat="1" ht="27" customHeight="1">
      <c r="B215" s="22"/>
      <c r="C215" s="152" t="s">
        <v>389</v>
      </c>
      <c r="D215" s="152" t="s">
        <v>299</v>
      </c>
      <c r="E215" s="153" t="s">
        <v>390</v>
      </c>
      <c r="F215" s="197" t="s">
        <v>391</v>
      </c>
      <c r="G215" s="197"/>
      <c r="H215" s="197"/>
      <c r="I215" s="197"/>
      <c r="J215" s="154" t="s">
        <v>164</v>
      </c>
      <c r="K215" s="155">
        <v>1</v>
      </c>
      <c r="L215" s="198">
        <v>0</v>
      </c>
      <c r="M215" s="198"/>
      <c r="N215" s="198">
        <f>ROUND($L$215*$K$215,2)</f>
        <v>0</v>
      </c>
      <c r="O215" s="198"/>
      <c r="P215" s="198"/>
      <c r="Q215" s="198"/>
      <c r="R215" s="23"/>
      <c r="T215" s="121"/>
      <c r="U215" s="28" t="s">
        <v>45</v>
      </c>
      <c r="V215" s="122">
        <v>0</v>
      </c>
      <c r="W215" s="122">
        <f>$V$215*$K$215</f>
        <v>0</v>
      </c>
      <c r="X215" s="122">
        <v>0.0154</v>
      </c>
      <c r="Y215" s="122">
        <f>$X$215*$K$215</f>
        <v>0.0154</v>
      </c>
      <c r="Z215" s="122">
        <v>0</v>
      </c>
      <c r="AA215" s="123">
        <f>$Z$215*$K$215</f>
        <v>0</v>
      </c>
      <c r="AR215" s="9" t="s">
        <v>217</v>
      </c>
      <c r="AT215" s="9" t="s">
        <v>299</v>
      </c>
      <c r="AU215" s="9" t="s">
        <v>104</v>
      </c>
      <c r="AY215" s="9" t="s">
        <v>136</v>
      </c>
      <c r="BE215" s="124">
        <f>IF($U$215="základní",$N$215,0)</f>
        <v>0</v>
      </c>
      <c r="BF215" s="124">
        <f>IF($U$215="snížená",$N$215,0)</f>
        <v>0</v>
      </c>
      <c r="BG215" s="124">
        <f>IF($U$215="zákl. přenesená",$N$215,0)</f>
        <v>0</v>
      </c>
      <c r="BH215" s="124">
        <f>IF($U$215="sníž. přenesená",$N$215,0)</f>
        <v>0</v>
      </c>
      <c r="BI215" s="124">
        <f>IF($U$215="nulová",$N$215,0)</f>
        <v>0</v>
      </c>
      <c r="BJ215" s="9" t="s">
        <v>21</v>
      </c>
      <c r="BK215" s="124">
        <f>ROUND($L$215*$K$215,2)</f>
        <v>0</v>
      </c>
      <c r="BL215" s="9" t="s">
        <v>135</v>
      </c>
      <c r="BM215" s="9" t="s">
        <v>392</v>
      </c>
    </row>
    <row r="216" spans="2:65" s="9" customFormat="1" ht="15.75" customHeight="1">
      <c r="B216" s="22"/>
      <c r="C216" s="152" t="s">
        <v>393</v>
      </c>
      <c r="D216" s="152" t="s">
        <v>299</v>
      </c>
      <c r="E216" s="153" t="s">
        <v>394</v>
      </c>
      <c r="F216" s="197" t="s">
        <v>395</v>
      </c>
      <c r="G216" s="197"/>
      <c r="H216" s="197"/>
      <c r="I216" s="197"/>
      <c r="J216" s="154" t="s">
        <v>164</v>
      </c>
      <c r="K216" s="155">
        <v>1</v>
      </c>
      <c r="L216" s="198">
        <v>0</v>
      </c>
      <c r="M216" s="198"/>
      <c r="N216" s="198">
        <f>ROUND($L$216*$K$216,2)</f>
        <v>0</v>
      </c>
      <c r="O216" s="198"/>
      <c r="P216" s="198"/>
      <c r="Q216" s="198"/>
      <c r="R216" s="23"/>
      <c r="T216" s="121"/>
      <c r="U216" s="28" t="s">
        <v>45</v>
      </c>
      <c r="V216" s="122">
        <v>0</v>
      </c>
      <c r="W216" s="122">
        <f>$V$216*$K$216</f>
        <v>0</v>
      </c>
      <c r="X216" s="122">
        <v>0.0195</v>
      </c>
      <c r="Y216" s="122">
        <f>$X$216*$K$216</f>
        <v>0.0195</v>
      </c>
      <c r="Z216" s="122">
        <v>0</v>
      </c>
      <c r="AA216" s="123">
        <f>$Z$216*$K$216</f>
        <v>0</v>
      </c>
      <c r="AR216" s="9" t="s">
        <v>217</v>
      </c>
      <c r="AT216" s="9" t="s">
        <v>299</v>
      </c>
      <c r="AU216" s="9" t="s">
        <v>104</v>
      </c>
      <c r="AY216" s="9" t="s">
        <v>136</v>
      </c>
      <c r="BE216" s="124">
        <f>IF($U$216="základní",$N$216,0)</f>
        <v>0</v>
      </c>
      <c r="BF216" s="124">
        <f>IF($U$216="snížená",$N$216,0)</f>
        <v>0</v>
      </c>
      <c r="BG216" s="124">
        <f>IF($U$216="zákl. přenesená",$N$216,0)</f>
        <v>0</v>
      </c>
      <c r="BH216" s="124">
        <f>IF($U$216="sníž. přenesená",$N$216,0)</f>
        <v>0</v>
      </c>
      <c r="BI216" s="124">
        <f>IF($U$216="nulová",$N$216,0)</f>
        <v>0</v>
      </c>
      <c r="BJ216" s="9" t="s">
        <v>21</v>
      </c>
      <c r="BK216" s="124">
        <f>ROUND($L$216*$K$216,2)</f>
        <v>0</v>
      </c>
      <c r="BL216" s="9" t="s">
        <v>135</v>
      </c>
      <c r="BM216" s="9" t="s">
        <v>396</v>
      </c>
    </row>
    <row r="217" spans="2:65" s="9" customFormat="1" ht="15.75" customHeight="1">
      <c r="B217" s="22"/>
      <c r="C217" s="152" t="s">
        <v>397</v>
      </c>
      <c r="D217" s="152" t="s">
        <v>299</v>
      </c>
      <c r="E217" s="153" t="s">
        <v>398</v>
      </c>
      <c r="F217" s="197" t="s">
        <v>399</v>
      </c>
      <c r="G217" s="197"/>
      <c r="H217" s="197"/>
      <c r="I217" s="197"/>
      <c r="J217" s="154" t="s">
        <v>164</v>
      </c>
      <c r="K217" s="155">
        <v>1</v>
      </c>
      <c r="L217" s="198">
        <v>0</v>
      </c>
      <c r="M217" s="198"/>
      <c r="N217" s="198">
        <f>ROUND($L$217*$K$217,2)</f>
        <v>0</v>
      </c>
      <c r="O217" s="198"/>
      <c r="P217" s="198"/>
      <c r="Q217" s="198"/>
      <c r="R217" s="23"/>
      <c r="T217" s="121"/>
      <c r="U217" s="28" t="s">
        <v>45</v>
      </c>
      <c r="V217" s="122">
        <v>0</v>
      </c>
      <c r="W217" s="122">
        <f>$V$217*$K$217</f>
        <v>0</v>
      </c>
      <c r="X217" s="122">
        <v>0.008</v>
      </c>
      <c r="Y217" s="122">
        <f>$X$217*$K$217</f>
        <v>0.008</v>
      </c>
      <c r="Z217" s="122">
        <v>0</v>
      </c>
      <c r="AA217" s="123">
        <f>$Z$217*$K$217</f>
        <v>0</v>
      </c>
      <c r="AR217" s="9" t="s">
        <v>217</v>
      </c>
      <c r="AT217" s="9" t="s">
        <v>299</v>
      </c>
      <c r="AU217" s="9" t="s">
        <v>104</v>
      </c>
      <c r="AY217" s="9" t="s">
        <v>136</v>
      </c>
      <c r="BE217" s="124">
        <f>IF($U$217="základní",$N$217,0)</f>
        <v>0</v>
      </c>
      <c r="BF217" s="124">
        <f>IF($U$217="snížená",$N$217,0)</f>
        <v>0</v>
      </c>
      <c r="BG217" s="124">
        <f>IF($U$217="zákl. přenesená",$N$217,0)</f>
        <v>0</v>
      </c>
      <c r="BH217" s="124">
        <f>IF($U$217="sníž. přenesená",$N$217,0)</f>
        <v>0</v>
      </c>
      <c r="BI217" s="124">
        <f>IF($U$217="nulová",$N$217,0)</f>
        <v>0</v>
      </c>
      <c r="BJ217" s="9" t="s">
        <v>21</v>
      </c>
      <c r="BK217" s="124">
        <f>ROUND($L$217*$K$217,2)</f>
        <v>0</v>
      </c>
      <c r="BL217" s="9" t="s">
        <v>135</v>
      </c>
      <c r="BM217" s="9" t="s">
        <v>400</v>
      </c>
    </row>
    <row r="218" spans="2:65" s="9" customFormat="1" ht="39" customHeight="1">
      <c r="B218" s="22"/>
      <c r="C218" s="117" t="s">
        <v>401</v>
      </c>
      <c r="D218" s="117" t="s">
        <v>137</v>
      </c>
      <c r="E218" s="118" t="s">
        <v>402</v>
      </c>
      <c r="F218" s="190" t="s">
        <v>403</v>
      </c>
      <c r="G218" s="190"/>
      <c r="H218" s="190"/>
      <c r="I218" s="190"/>
      <c r="J218" s="119" t="s">
        <v>372</v>
      </c>
      <c r="K218" s="120">
        <v>44</v>
      </c>
      <c r="L218" s="191">
        <v>0</v>
      </c>
      <c r="M218" s="191"/>
      <c r="N218" s="191">
        <f>ROUND($L$218*$K$218,2)</f>
        <v>0</v>
      </c>
      <c r="O218" s="191"/>
      <c r="P218" s="191"/>
      <c r="Q218" s="191"/>
      <c r="R218" s="23"/>
      <c r="T218" s="121"/>
      <c r="U218" s="28" t="s">
        <v>45</v>
      </c>
      <c r="V218" s="122">
        <v>0.068</v>
      </c>
      <c r="W218" s="122">
        <f>$V$218*$K$218</f>
        <v>2.992</v>
      </c>
      <c r="X218" s="122">
        <v>0</v>
      </c>
      <c r="Y218" s="122">
        <f>$X$218*$K$218</f>
        <v>0</v>
      </c>
      <c r="Z218" s="122">
        <v>0</v>
      </c>
      <c r="AA218" s="123">
        <f>$Z$218*$K$218</f>
        <v>0</v>
      </c>
      <c r="AR218" s="9" t="s">
        <v>135</v>
      </c>
      <c r="AT218" s="9" t="s">
        <v>137</v>
      </c>
      <c r="AU218" s="9" t="s">
        <v>104</v>
      </c>
      <c r="AY218" s="9" t="s">
        <v>136</v>
      </c>
      <c r="BE218" s="124">
        <f>IF($U$218="základní",$N$218,0)</f>
        <v>0</v>
      </c>
      <c r="BF218" s="124">
        <f>IF($U$218="snížená",$N$218,0)</f>
        <v>0</v>
      </c>
      <c r="BG218" s="124">
        <f>IF($U$218="zákl. přenesená",$N$218,0)</f>
        <v>0</v>
      </c>
      <c r="BH218" s="124">
        <f>IF($U$218="sníž. přenesená",$N$218,0)</f>
        <v>0</v>
      </c>
      <c r="BI218" s="124">
        <f>IF($U$218="nulová",$N$218,0)</f>
        <v>0</v>
      </c>
      <c r="BJ218" s="9" t="s">
        <v>21</v>
      </c>
      <c r="BK218" s="124">
        <f>ROUND($L$218*$K$218,2)</f>
        <v>0</v>
      </c>
      <c r="BL218" s="9" t="s">
        <v>135</v>
      </c>
      <c r="BM218" s="9" t="s">
        <v>404</v>
      </c>
    </row>
    <row r="219" spans="2:51" s="9" customFormat="1" ht="18.75" customHeight="1">
      <c r="B219" s="129"/>
      <c r="E219" s="130"/>
      <c r="F219" s="193" t="s">
        <v>405</v>
      </c>
      <c r="G219" s="193"/>
      <c r="H219" s="193"/>
      <c r="I219" s="193"/>
      <c r="K219" s="131">
        <v>44</v>
      </c>
      <c r="R219" s="132"/>
      <c r="T219" s="133"/>
      <c r="AA219" s="134"/>
      <c r="AT219" s="130" t="s">
        <v>190</v>
      </c>
      <c r="AU219" s="130" t="s">
        <v>104</v>
      </c>
      <c r="AV219" s="130" t="s">
        <v>104</v>
      </c>
      <c r="AW219" s="130" t="s">
        <v>114</v>
      </c>
      <c r="AX219" s="130" t="s">
        <v>21</v>
      </c>
      <c r="AY219" s="130" t="s">
        <v>136</v>
      </c>
    </row>
    <row r="220" spans="2:65" s="9" customFormat="1" ht="27" customHeight="1">
      <c r="B220" s="22"/>
      <c r="C220" s="152" t="s">
        <v>406</v>
      </c>
      <c r="D220" s="152" t="s">
        <v>299</v>
      </c>
      <c r="E220" s="153" t="s">
        <v>407</v>
      </c>
      <c r="F220" s="197" t="s">
        <v>408</v>
      </c>
      <c r="G220" s="197"/>
      <c r="H220" s="197"/>
      <c r="I220" s="197"/>
      <c r="J220" s="154" t="s">
        <v>372</v>
      </c>
      <c r="K220" s="155">
        <v>45.32</v>
      </c>
      <c r="L220" s="198">
        <v>0</v>
      </c>
      <c r="M220" s="198"/>
      <c r="N220" s="198">
        <f>ROUND($L$220*$K$220,2)</f>
        <v>0</v>
      </c>
      <c r="O220" s="198"/>
      <c r="P220" s="198"/>
      <c r="Q220" s="198"/>
      <c r="R220" s="23"/>
      <c r="T220" s="121"/>
      <c r="U220" s="28" t="s">
        <v>45</v>
      </c>
      <c r="V220" s="122">
        <v>0</v>
      </c>
      <c r="W220" s="122">
        <f>$V$220*$K$220</f>
        <v>0</v>
      </c>
      <c r="X220" s="122">
        <v>0.00106</v>
      </c>
      <c r="Y220" s="122">
        <f>$X$220*$K$220</f>
        <v>0.0480392</v>
      </c>
      <c r="Z220" s="122">
        <v>0</v>
      </c>
      <c r="AA220" s="123">
        <f>$Z$220*$K$220</f>
        <v>0</v>
      </c>
      <c r="AR220" s="9" t="s">
        <v>217</v>
      </c>
      <c r="AT220" s="9" t="s">
        <v>299</v>
      </c>
      <c r="AU220" s="9" t="s">
        <v>104</v>
      </c>
      <c r="AY220" s="9" t="s">
        <v>136</v>
      </c>
      <c r="BE220" s="124">
        <f>IF($U$220="základní",$N$220,0)</f>
        <v>0</v>
      </c>
      <c r="BF220" s="124">
        <f>IF($U$220="snížená",$N$220,0)</f>
        <v>0</v>
      </c>
      <c r="BG220" s="124">
        <f>IF($U$220="zákl. přenesená",$N$220,0)</f>
        <v>0</v>
      </c>
      <c r="BH220" s="124">
        <f>IF($U$220="sníž. přenesená",$N$220,0)</f>
        <v>0</v>
      </c>
      <c r="BI220" s="124">
        <f>IF($U$220="nulová",$N$220,0)</f>
        <v>0</v>
      </c>
      <c r="BJ220" s="9" t="s">
        <v>21</v>
      </c>
      <c r="BK220" s="124">
        <f>ROUND($L$220*$K$220,2)</f>
        <v>0</v>
      </c>
      <c r="BL220" s="9" t="s">
        <v>135</v>
      </c>
      <c r="BM220" s="9" t="s">
        <v>409</v>
      </c>
    </row>
    <row r="221" spans="2:47" s="9" customFormat="1" ht="18.75" customHeight="1">
      <c r="B221" s="22"/>
      <c r="F221" s="192" t="s">
        <v>410</v>
      </c>
      <c r="G221" s="192"/>
      <c r="H221" s="192"/>
      <c r="I221" s="192"/>
      <c r="R221" s="23"/>
      <c r="T221" s="125"/>
      <c r="AA221" s="56"/>
      <c r="AT221" s="9" t="s">
        <v>160</v>
      </c>
      <c r="AU221" s="9" t="s">
        <v>104</v>
      </c>
    </row>
    <row r="222" spans="2:51" s="9" customFormat="1" ht="18.75" customHeight="1">
      <c r="B222" s="129"/>
      <c r="E222" s="130"/>
      <c r="F222" s="193" t="s">
        <v>411</v>
      </c>
      <c r="G222" s="193"/>
      <c r="H222" s="193"/>
      <c r="I222" s="193"/>
      <c r="K222" s="131">
        <v>45.32</v>
      </c>
      <c r="R222" s="132"/>
      <c r="T222" s="133"/>
      <c r="AA222" s="134"/>
      <c r="AT222" s="130" t="s">
        <v>190</v>
      </c>
      <c r="AU222" s="130" t="s">
        <v>104</v>
      </c>
      <c r="AV222" s="130" t="s">
        <v>104</v>
      </c>
      <c r="AW222" s="130" t="s">
        <v>114</v>
      </c>
      <c r="AX222" s="130" t="s">
        <v>21</v>
      </c>
      <c r="AY222" s="130" t="s">
        <v>136</v>
      </c>
    </row>
    <row r="223" spans="2:65" s="9" customFormat="1" ht="15.75" customHeight="1">
      <c r="B223" s="22"/>
      <c r="C223" s="117" t="s">
        <v>412</v>
      </c>
      <c r="D223" s="117" t="s">
        <v>137</v>
      </c>
      <c r="E223" s="118" t="s">
        <v>413</v>
      </c>
      <c r="F223" s="190" t="s">
        <v>414</v>
      </c>
      <c r="G223" s="190"/>
      <c r="H223" s="190"/>
      <c r="I223" s="190"/>
      <c r="J223" s="119" t="s">
        <v>372</v>
      </c>
      <c r="K223" s="120">
        <v>4</v>
      </c>
      <c r="L223" s="191">
        <v>0</v>
      </c>
      <c r="M223" s="191"/>
      <c r="N223" s="191">
        <f>ROUND($L$223*$K$223,2)</f>
        <v>0</v>
      </c>
      <c r="O223" s="191"/>
      <c r="P223" s="191"/>
      <c r="Q223" s="191"/>
      <c r="R223" s="23"/>
      <c r="T223" s="121"/>
      <c r="U223" s="28" t="s">
        <v>45</v>
      </c>
      <c r="V223" s="122">
        <v>0</v>
      </c>
      <c r="W223" s="122">
        <f>$V$223*$K$223</f>
        <v>0</v>
      </c>
      <c r="X223" s="122">
        <v>0</v>
      </c>
      <c r="Y223" s="122">
        <f>$X$223*$K$223</f>
        <v>0</v>
      </c>
      <c r="Z223" s="122">
        <v>0</v>
      </c>
      <c r="AA223" s="123">
        <f>$Z$223*$K$223</f>
        <v>0</v>
      </c>
      <c r="AR223" s="9" t="s">
        <v>135</v>
      </c>
      <c r="AT223" s="9" t="s">
        <v>137</v>
      </c>
      <c r="AU223" s="9" t="s">
        <v>104</v>
      </c>
      <c r="AY223" s="9" t="s">
        <v>136</v>
      </c>
      <c r="BE223" s="124">
        <f>IF($U$223="základní",$N$223,0)</f>
        <v>0</v>
      </c>
      <c r="BF223" s="124">
        <f>IF($U$223="snížená",$N$223,0)</f>
        <v>0</v>
      </c>
      <c r="BG223" s="124">
        <f>IF($U$223="zákl. přenesená",$N$223,0)</f>
        <v>0</v>
      </c>
      <c r="BH223" s="124">
        <f>IF($U$223="sníž. přenesená",$N$223,0)</f>
        <v>0</v>
      </c>
      <c r="BI223" s="124">
        <f>IF($U$223="nulová",$N$223,0)</f>
        <v>0</v>
      </c>
      <c r="BJ223" s="9" t="s">
        <v>21</v>
      </c>
      <c r="BK223" s="124">
        <f>ROUND($L$223*$K$223,2)</f>
        <v>0</v>
      </c>
      <c r="BL223" s="9" t="s">
        <v>135</v>
      </c>
      <c r="BM223" s="9" t="s">
        <v>415</v>
      </c>
    </row>
    <row r="224" spans="2:51" s="9" customFormat="1" ht="18.75" customHeight="1">
      <c r="B224" s="129"/>
      <c r="E224" s="130"/>
      <c r="F224" s="193" t="s">
        <v>416</v>
      </c>
      <c r="G224" s="193"/>
      <c r="H224" s="193"/>
      <c r="I224" s="193"/>
      <c r="K224" s="131">
        <v>4</v>
      </c>
      <c r="R224" s="132"/>
      <c r="T224" s="133"/>
      <c r="AA224" s="134"/>
      <c r="AT224" s="130" t="s">
        <v>190</v>
      </c>
      <c r="AU224" s="130" t="s">
        <v>104</v>
      </c>
      <c r="AV224" s="130" t="s">
        <v>104</v>
      </c>
      <c r="AW224" s="130" t="s">
        <v>114</v>
      </c>
      <c r="AX224" s="130" t="s">
        <v>21</v>
      </c>
      <c r="AY224" s="130" t="s">
        <v>136</v>
      </c>
    </row>
    <row r="225" spans="2:65" s="9" customFormat="1" ht="27" customHeight="1">
      <c r="B225" s="22"/>
      <c r="C225" s="152" t="s">
        <v>417</v>
      </c>
      <c r="D225" s="152" t="s">
        <v>299</v>
      </c>
      <c r="E225" s="153" t="s">
        <v>418</v>
      </c>
      <c r="F225" s="197" t="s">
        <v>419</v>
      </c>
      <c r="G225" s="197"/>
      <c r="H225" s="197"/>
      <c r="I225" s="197"/>
      <c r="J225" s="154" t="s">
        <v>164</v>
      </c>
      <c r="K225" s="155">
        <v>2.06</v>
      </c>
      <c r="L225" s="198">
        <v>0</v>
      </c>
      <c r="M225" s="198"/>
      <c r="N225" s="198">
        <f>ROUND($L$225*$K$225,2)</f>
        <v>0</v>
      </c>
      <c r="O225" s="198"/>
      <c r="P225" s="198"/>
      <c r="Q225" s="198"/>
      <c r="R225" s="23"/>
      <c r="T225" s="121"/>
      <c r="U225" s="28" t="s">
        <v>45</v>
      </c>
      <c r="V225" s="122">
        <v>0</v>
      </c>
      <c r="W225" s="122">
        <f>$V$225*$K$225</f>
        <v>0</v>
      </c>
      <c r="X225" s="122">
        <v>0.01039</v>
      </c>
      <c r="Y225" s="122">
        <f>$X$225*$K$225</f>
        <v>0.0214034</v>
      </c>
      <c r="Z225" s="122">
        <v>0</v>
      </c>
      <c r="AA225" s="123">
        <f>$Z$225*$K$225</f>
        <v>0</v>
      </c>
      <c r="AR225" s="9" t="s">
        <v>217</v>
      </c>
      <c r="AT225" s="9" t="s">
        <v>299</v>
      </c>
      <c r="AU225" s="9" t="s">
        <v>104</v>
      </c>
      <c r="AY225" s="9" t="s">
        <v>136</v>
      </c>
      <c r="BE225" s="124">
        <f>IF($U$225="základní",$N$225,0)</f>
        <v>0</v>
      </c>
      <c r="BF225" s="124">
        <f>IF($U$225="snížená",$N$225,0)</f>
        <v>0</v>
      </c>
      <c r="BG225" s="124">
        <f>IF($U$225="zákl. přenesená",$N$225,0)</f>
        <v>0</v>
      </c>
      <c r="BH225" s="124">
        <f>IF($U$225="sníž. přenesená",$N$225,0)</f>
        <v>0</v>
      </c>
      <c r="BI225" s="124">
        <f>IF($U$225="nulová",$N$225,0)</f>
        <v>0</v>
      </c>
      <c r="BJ225" s="9" t="s">
        <v>21</v>
      </c>
      <c r="BK225" s="124">
        <f>ROUND($L$225*$K$225,2)</f>
        <v>0</v>
      </c>
      <c r="BL225" s="9" t="s">
        <v>135</v>
      </c>
      <c r="BM225" s="9" t="s">
        <v>420</v>
      </c>
    </row>
    <row r="226" spans="2:47" s="9" customFormat="1" ht="18.75" customHeight="1">
      <c r="B226" s="22"/>
      <c r="F226" s="192" t="s">
        <v>421</v>
      </c>
      <c r="G226" s="192"/>
      <c r="H226" s="192"/>
      <c r="I226" s="192"/>
      <c r="R226" s="23"/>
      <c r="T226" s="125"/>
      <c r="AA226" s="56"/>
      <c r="AT226" s="9" t="s">
        <v>160</v>
      </c>
      <c r="AU226" s="9" t="s">
        <v>104</v>
      </c>
    </row>
    <row r="227" spans="2:51" s="9" customFormat="1" ht="18.75" customHeight="1">
      <c r="B227" s="129"/>
      <c r="E227" s="130"/>
      <c r="F227" s="193" t="s">
        <v>422</v>
      </c>
      <c r="G227" s="193"/>
      <c r="H227" s="193"/>
      <c r="I227" s="193"/>
      <c r="K227" s="131">
        <v>2.06</v>
      </c>
      <c r="R227" s="132"/>
      <c r="T227" s="133"/>
      <c r="AA227" s="134"/>
      <c r="AT227" s="130" t="s">
        <v>190</v>
      </c>
      <c r="AU227" s="130" t="s">
        <v>104</v>
      </c>
      <c r="AV227" s="130" t="s">
        <v>104</v>
      </c>
      <c r="AW227" s="130" t="s">
        <v>114</v>
      </c>
      <c r="AX227" s="130" t="s">
        <v>21</v>
      </c>
      <c r="AY227" s="130" t="s">
        <v>136</v>
      </c>
    </row>
    <row r="228" spans="2:65" s="9" customFormat="1" ht="39" customHeight="1">
      <c r="B228" s="22"/>
      <c r="C228" s="117" t="s">
        <v>423</v>
      </c>
      <c r="D228" s="117" t="s">
        <v>137</v>
      </c>
      <c r="E228" s="118" t="s">
        <v>424</v>
      </c>
      <c r="F228" s="190" t="s">
        <v>425</v>
      </c>
      <c r="G228" s="190"/>
      <c r="H228" s="190"/>
      <c r="I228" s="190"/>
      <c r="J228" s="119" t="s">
        <v>164</v>
      </c>
      <c r="K228" s="120">
        <v>2</v>
      </c>
      <c r="L228" s="191">
        <v>0</v>
      </c>
      <c r="M228" s="191"/>
      <c r="N228" s="191">
        <f>ROUND($L$228*$K$228,2)</f>
        <v>0</v>
      </c>
      <c r="O228" s="191"/>
      <c r="P228" s="191"/>
      <c r="Q228" s="191"/>
      <c r="R228" s="23"/>
      <c r="T228" s="121"/>
      <c r="U228" s="28" t="s">
        <v>45</v>
      </c>
      <c r="V228" s="122">
        <v>0.19</v>
      </c>
      <c r="W228" s="122">
        <f>$V$228*$K$228</f>
        <v>0.38</v>
      </c>
      <c r="X228" s="122">
        <v>0</v>
      </c>
      <c r="Y228" s="122">
        <f>$X$228*$K$228</f>
        <v>0</v>
      </c>
      <c r="Z228" s="122">
        <v>0</v>
      </c>
      <c r="AA228" s="123">
        <f>$Z$228*$K$228</f>
        <v>0</v>
      </c>
      <c r="AR228" s="9" t="s">
        <v>135</v>
      </c>
      <c r="AT228" s="9" t="s">
        <v>137</v>
      </c>
      <c r="AU228" s="9" t="s">
        <v>104</v>
      </c>
      <c r="AY228" s="9" t="s">
        <v>136</v>
      </c>
      <c r="BE228" s="124">
        <f>IF($U$228="základní",$N$228,0)</f>
        <v>0</v>
      </c>
      <c r="BF228" s="124">
        <f>IF($U$228="snížená",$N$228,0)</f>
        <v>0</v>
      </c>
      <c r="BG228" s="124">
        <f>IF($U$228="zákl. přenesená",$N$228,0)</f>
        <v>0</v>
      </c>
      <c r="BH228" s="124">
        <f>IF($U$228="sníž. přenesená",$N$228,0)</f>
        <v>0</v>
      </c>
      <c r="BI228" s="124">
        <f>IF($U$228="nulová",$N$228,0)</f>
        <v>0</v>
      </c>
      <c r="BJ228" s="9" t="s">
        <v>21</v>
      </c>
      <c r="BK228" s="124">
        <f>ROUND($L$228*$K$228,2)</f>
        <v>0</v>
      </c>
      <c r="BL228" s="9" t="s">
        <v>135</v>
      </c>
      <c r="BM228" s="9" t="s">
        <v>426</v>
      </c>
    </row>
    <row r="229" spans="2:51" s="9" customFormat="1" ht="18.75" customHeight="1">
      <c r="B229" s="129"/>
      <c r="E229" s="130"/>
      <c r="F229" s="193" t="s">
        <v>427</v>
      </c>
      <c r="G229" s="193"/>
      <c r="H229" s="193"/>
      <c r="I229" s="193"/>
      <c r="K229" s="131">
        <v>2</v>
      </c>
      <c r="R229" s="132"/>
      <c r="T229" s="133"/>
      <c r="AA229" s="134"/>
      <c r="AT229" s="130" t="s">
        <v>190</v>
      </c>
      <c r="AU229" s="130" t="s">
        <v>104</v>
      </c>
      <c r="AV229" s="130" t="s">
        <v>104</v>
      </c>
      <c r="AW229" s="130" t="s">
        <v>114</v>
      </c>
      <c r="AX229" s="130" t="s">
        <v>21</v>
      </c>
      <c r="AY229" s="130" t="s">
        <v>136</v>
      </c>
    </row>
    <row r="230" spans="2:65" s="9" customFormat="1" ht="15.75" customHeight="1">
      <c r="B230" s="22"/>
      <c r="C230" s="152" t="s">
        <v>428</v>
      </c>
      <c r="D230" s="152" t="s">
        <v>299</v>
      </c>
      <c r="E230" s="153" t="s">
        <v>429</v>
      </c>
      <c r="F230" s="197" t="s">
        <v>430</v>
      </c>
      <c r="G230" s="197"/>
      <c r="H230" s="197"/>
      <c r="I230" s="197"/>
      <c r="J230" s="154" t="s">
        <v>164</v>
      </c>
      <c r="K230" s="155">
        <v>1</v>
      </c>
      <c r="L230" s="198">
        <v>0</v>
      </c>
      <c r="M230" s="198"/>
      <c r="N230" s="198">
        <f>ROUND($L$230*$K$230,2)</f>
        <v>0</v>
      </c>
      <c r="O230" s="198"/>
      <c r="P230" s="198"/>
      <c r="Q230" s="198"/>
      <c r="R230" s="23"/>
      <c r="T230" s="121"/>
      <c r="U230" s="28" t="s">
        <v>45</v>
      </c>
      <c r="V230" s="122">
        <v>0</v>
      </c>
      <c r="W230" s="122">
        <f>$V$230*$K$230</f>
        <v>0</v>
      </c>
      <c r="X230" s="122">
        <v>0.00017</v>
      </c>
      <c r="Y230" s="122">
        <f>$X$230*$K$230</f>
        <v>0.00017</v>
      </c>
      <c r="Z230" s="122">
        <v>0</v>
      </c>
      <c r="AA230" s="123">
        <f>$Z$230*$K$230</f>
        <v>0</v>
      </c>
      <c r="AR230" s="9" t="s">
        <v>217</v>
      </c>
      <c r="AT230" s="9" t="s">
        <v>299</v>
      </c>
      <c r="AU230" s="9" t="s">
        <v>104</v>
      </c>
      <c r="AY230" s="9" t="s">
        <v>136</v>
      </c>
      <c r="BE230" s="124">
        <f>IF($U$230="základní",$N$230,0)</f>
        <v>0</v>
      </c>
      <c r="BF230" s="124">
        <f>IF($U$230="snížená",$N$230,0)</f>
        <v>0</v>
      </c>
      <c r="BG230" s="124">
        <f>IF($U$230="zákl. přenesená",$N$230,0)</f>
        <v>0</v>
      </c>
      <c r="BH230" s="124">
        <f>IF($U$230="sníž. přenesená",$N$230,0)</f>
        <v>0</v>
      </c>
      <c r="BI230" s="124">
        <f>IF($U$230="nulová",$N$230,0)</f>
        <v>0</v>
      </c>
      <c r="BJ230" s="9" t="s">
        <v>21</v>
      </c>
      <c r="BK230" s="124">
        <f>ROUND($L$230*$K$230,2)</f>
        <v>0</v>
      </c>
      <c r="BL230" s="9" t="s">
        <v>135</v>
      </c>
      <c r="BM230" s="9" t="s">
        <v>431</v>
      </c>
    </row>
    <row r="231" spans="2:65" s="9" customFormat="1" ht="15.75" customHeight="1">
      <c r="B231" s="22"/>
      <c r="C231" s="152" t="s">
        <v>432</v>
      </c>
      <c r="D231" s="152" t="s">
        <v>299</v>
      </c>
      <c r="E231" s="153" t="s">
        <v>433</v>
      </c>
      <c r="F231" s="197" t="s">
        <v>434</v>
      </c>
      <c r="G231" s="197"/>
      <c r="H231" s="197"/>
      <c r="I231" s="197"/>
      <c r="J231" s="154" t="s">
        <v>164</v>
      </c>
      <c r="K231" s="155">
        <v>1</v>
      </c>
      <c r="L231" s="198">
        <v>0</v>
      </c>
      <c r="M231" s="198"/>
      <c r="N231" s="198">
        <f>ROUND($L$231*$K$231,2)</f>
        <v>0</v>
      </c>
      <c r="O231" s="198"/>
      <c r="P231" s="198"/>
      <c r="Q231" s="198"/>
      <c r="R231" s="23"/>
      <c r="T231" s="121"/>
      <c r="U231" s="28" t="s">
        <v>45</v>
      </c>
      <c r="V231" s="122">
        <v>0</v>
      </c>
      <c r="W231" s="122">
        <f>$V$231*$K$231</f>
        <v>0</v>
      </c>
      <c r="X231" s="122">
        <v>0.00017</v>
      </c>
      <c r="Y231" s="122">
        <f>$X$231*$K$231</f>
        <v>0.00017</v>
      </c>
      <c r="Z231" s="122">
        <v>0</v>
      </c>
      <c r="AA231" s="123">
        <f>$Z$231*$K$231</f>
        <v>0</v>
      </c>
      <c r="AR231" s="9" t="s">
        <v>217</v>
      </c>
      <c r="AT231" s="9" t="s">
        <v>299</v>
      </c>
      <c r="AU231" s="9" t="s">
        <v>104</v>
      </c>
      <c r="AY231" s="9" t="s">
        <v>136</v>
      </c>
      <c r="BE231" s="124">
        <f>IF($U$231="základní",$N$231,0)</f>
        <v>0</v>
      </c>
      <c r="BF231" s="124">
        <f>IF($U$231="snížená",$N$231,0)</f>
        <v>0</v>
      </c>
      <c r="BG231" s="124">
        <f>IF($U$231="zákl. přenesená",$N$231,0)</f>
        <v>0</v>
      </c>
      <c r="BH231" s="124">
        <f>IF($U$231="sníž. přenesená",$N$231,0)</f>
        <v>0</v>
      </c>
      <c r="BI231" s="124">
        <f>IF($U$231="nulová",$N$231,0)</f>
        <v>0</v>
      </c>
      <c r="BJ231" s="9" t="s">
        <v>21</v>
      </c>
      <c r="BK231" s="124">
        <f>ROUND($L$231*$K$231,2)</f>
        <v>0</v>
      </c>
      <c r="BL231" s="9" t="s">
        <v>135</v>
      </c>
      <c r="BM231" s="9" t="s">
        <v>435</v>
      </c>
    </row>
    <row r="232" spans="2:65" s="9" customFormat="1" ht="39" customHeight="1">
      <c r="B232" s="22"/>
      <c r="C232" s="152" t="s">
        <v>436</v>
      </c>
      <c r="D232" s="152" t="s">
        <v>299</v>
      </c>
      <c r="E232" s="153" t="s">
        <v>437</v>
      </c>
      <c r="F232" s="197" t="s">
        <v>438</v>
      </c>
      <c r="G232" s="197"/>
      <c r="H232" s="197"/>
      <c r="I232" s="197"/>
      <c r="J232" s="154" t="s">
        <v>164</v>
      </c>
      <c r="K232" s="155">
        <v>2</v>
      </c>
      <c r="L232" s="198">
        <v>0</v>
      </c>
      <c r="M232" s="198"/>
      <c r="N232" s="198">
        <f>ROUND($L$232*$K$232,2)</f>
        <v>0</v>
      </c>
      <c r="O232" s="198"/>
      <c r="P232" s="198"/>
      <c r="Q232" s="198"/>
      <c r="R232" s="23"/>
      <c r="T232" s="121"/>
      <c r="U232" s="28" t="s">
        <v>45</v>
      </c>
      <c r="V232" s="122">
        <v>0</v>
      </c>
      <c r="W232" s="122">
        <f>$V$232*$K$232</f>
        <v>0</v>
      </c>
      <c r="X232" s="122">
        <v>3</v>
      </c>
      <c r="Y232" s="122">
        <f>$X$232*$K$232</f>
        <v>6</v>
      </c>
      <c r="Z232" s="122">
        <v>0</v>
      </c>
      <c r="AA232" s="123">
        <f>$Z$232*$K$232</f>
        <v>0</v>
      </c>
      <c r="AR232" s="9" t="s">
        <v>217</v>
      </c>
      <c r="AT232" s="9" t="s">
        <v>299</v>
      </c>
      <c r="AU232" s="9" t="s">
        <v>104</v>
      </c>
      <c r="AY232" s="9" t="s">
        <v>136</v>
      </c>
      <c r="BE232" s="124">
        <f>IF($U$232="základní",$N$232,0)</f>
        <v>0</v>
      </c>
      <c r="BF232" s="124">
        <f>IF($U$232="snížená",$N$232,0)</f>
        <v>0</v>
      </c>
      <c r="BG232" s="124">
        <f>IF($U$232="zákl. přenesená",$N$232,0)</f>
        <v>0</v>
      </c>
      <c r="BH232" s="124">
        <f>IF($U$232="sníž. přenesená",$N$232,0)</f>
        <v>0</v>
      </c>
      <c r="BI232" s="124">
        <f>IF($U$232="nulová",$N$232,0)</f>
        <v>0</v>
      </c>
      <c r="BJ232" s="9" t="s">
        <v>21</v>
      </c>
      <c r="BK232" s="124">
        <f>ROUND($L$232*$K$232,2)</f>
        <v>0</v>
      </c>
      <c r="BL232" s="9" t="s">
        <v>135</v>
      </c>
      <c r="BM232" s="9" t="s">
        <v>439</v>
      </c>
    </row>
    <row r="233" spans="2:51" s="9" customFormat="1" ht="32.25" customHeight="1">
      <c r="B233" s="129"/>
      <c r="E233" s="130"/>
      <c r="F233" s="193" t="s">
        <v>440</v>
      </c>
      <c r="G233" s="193"/>
      <c r="H233" s="193"/>
      <c r="I233" s="193"/>
      <c r="K233" s="131">
        <v>2</v>
      </c>
      <c r="R233" s="132"/>
      <c r="T233" s="133"/>
      <c r="AA233" s="134"/>
      <c r="AT233" s="130" t="s">
        <v>190</v>
      </c>
      <c r="AU233" s="130" t="s">
        <v>104</v>
      </c>
      <c r="AV233" s="130" t="s">
        <v>104</v>
      </c>
      <c r="AW233" s="130" t="s">
        <v>114</v>
      </c>
      <c r="AX233" s="130" t="s">
        <v>21</v>
      </c>
      <c r="AY233" s="130" t="s">
        <v>136</v>
      </c>
    </row>
    <row r="234" spans="2:65" s="9" customFormat="1" ht="27" customHeight="1">
      <c r="B234" s="22"/>
      <c r="C234" s="117" t="s">
        <v>441</v>
      </c>
      <c r="D234" s="117" t="s">
        <v>137</v>
      </c>
      <c r="E234" s="118" t="s">
        <v>442</v>
      </c>
      <c r="F234" s="190" t="s">
        <v>443</v>
      </c>
      <c r="G234" s="190"/>
      <c r="H234" s="190"/>
      <c r="I234" s="190"/>
      <c r="J234" s="119" t="s">
        <v>164</v>
      </c>
      <c r="K234" s="120">
        <v>1</v>
      </c>
      <c r="L234" s="191">
        <v>0</v>
      </c>
      <c r="M234" s="191"/>
      <c r="N234" s="191">
        <f>ROUND($L$234*$K$234,2)</f>
        <v>0</v>
      </c>
      <c r="O234" s="191"/>
      <c r="P234" s="191"/>
      <c r="Q234" s="191"/>
      <c r="R234" s="23"/>
      <c r="T234" s="121"/>
      <c r="U234" s="28" t="s">
        <v>45</v>
      </c>
      <c r="V234" s="122">
        <v>0.66</v>
      </c>
      <c r="W234" s="122">
        <f>$V$234*$K$234</f>
        <v>0.66</v>
      </c>
      <c r="X234" s="122">
        <v>0.00076</v>
      </c>
      <c r="Y234" s="122">
        <f>$X$234*$K$234</f>
        <v>0.00076</v>
      </c>
      <c r="Z234" s="122">
        <v>0</v>
      </c>
      <c r="AA234" s="123">
        <f>$Z$234*$K$234</f>
        <v>0</v>
      </c>
      <c r="AR234" s="9" t="s">
        <v>135</v>
      </c>
      <c r="AT234" s="9" t="s">
        <v>137</v>
      </c>
      <c r="AU234" s="9" t="s">
        <v>104</v>
      </c>
      <c r="AY234" s="9" t="s">
        <v>136</v>
      </c>
      <c r="BE234" s="124">
        <f>IF($U$234="základní",$N$234,0)</f>
        <v>0</v>
      </c>
      <c r="BF234" s="124">
        <f>IF($U$234="snížená",$N$234,0)</f>
        <v>0</v>
      </c>
      <c r="BG234" s="124">
        <f>IF($U$234="zákl. přenesená",$N$234,0)</f>
        <v>0</v>
      </c>
      <c r="BH234" s="124">
        <f>IF($U$234="sníž. přenesená",$N$234,0)</f>
        <v>0</v>
      </c>
      <c r="BI234" s="124">
        <f>IF($U$234="nulová",$N$234,0)</f>
        <v>0</v>
      </c>
      <c r="BJ234" s="9" t="s">
        <v>21</v>
      </c>
      <c r="BK234" s="124">
        <f>ROUND($L$234*$K$234,2)</f>
        <v>0</v>
      </c>
      <c r="BL234" s="9" t="s">
        <v>135</v>
      </c>
      <c r="BM234" s="9" t="s">
        <v>444</v>
      </c>
    </row>
    <row r="235" spans="2:51" s="9" customFormat="1" ht="18.75" customHeight="1">
      <c r="B235" s="129"/>
      <c r="E235" s="130"/>
      <c r="F235" s="193" t="s">
        <v>445</v>
      </c>
      <c r="G235" s="193"/>
      <c r="H235" s="193"/>
      <c r="I235" s="193"/>
      <c r="K235" s="131">
        <v>1</v>
      </c>
      <c r="R235" s="132"/>
      <c r="T235" s="133"/>
      <c r="AA235" s="134"/>
      <c r="AT235" s="130" t="s">
        <v>190</v>
      </c>
      <c r="AU235" s="130" t="s">
        <v>104</v>
      </c>
      <c r="AV235" s="130" t="s">
        <v>104</v>
      </c>
      <c r="AW235" s="130" t="s">
        <v>114</v>
      </c>
      <c r="AX235" s="130" t="s">
        <v>21</v>
      </c>
      <c r="AY235" s="130" t="s">
        <v>136</v>
      </c>
    </row>
    <row r="236" spans="2:65" s="9" customFormat="1" ht="27" customHeight="1">
      <c r="B236" s="22"/>
      <c r="C236" s="152" t="s">
        <v>446</v>
      </c>
      <c r="D236" s="152" t="s">
        <v>299</v>
      </c>
      <c r="E236" s="153" t="s">
        <v>447</v>
      </c>
      <c r="F236" s="197" t="s">
        <v>448</v>
      </c>
      <c r="G236" s="197"/>
      <c r="H236" s="197"/>
      <c r="I236" s="197"/>
      <c r="J236" s="154" t="s">
        <v>164</v>
      </c>
      <c r="K236" s="155">
        <v>1</v>
      </c>
      <c r="L236" s="198">
        <v>0</v>
      </c>
      <c r="M236" s="198"/>
      <c r="N236" s="198">
        <f>ROUND($L$236*$K$236,2)</f>
        <v>0</v>
      </c>
      <c r="O236" s="198"/>
      <c r="P236" s="198"/>
      <c r="Q236" s="198"/>
      <c r="R236" s="23"/>
      <c r="T236" s="121"/>
      <c r="U236" s="28" t="s">
        <v>45</v>
      </c>
      <c r="V236" s="122">
        <v>0</v>
      </c>
      <c r="W236" s="122">
        <f>$V$236*$K$236</f>
        <v>0</v>
      </c>
      <c r="X236" s="122">
        <v>0.0105</v>
      </c>
      <c r="Y236" s="122">
        <f>$X$236*$K$236</f>
        <v>0.0105</v>
      </c>
      <c r="Z236" s="122">
        <v>0</v>
      </c>
      <c r="AA236" s="123">
        <f>$Z$236*$K$236</f>
        <v>0</v>
      </c>
      <c r="AR236" s="9" t="s">
        <v>217</v>
      </c>
      <c r="AT236" s="9" t="s">
        <v>299</v>
      </c>
      <c r="AU236" s="9" t="s">
        <v>104</v>
      </c>
      <c r="AY236" s="9" t="s">
        <v>136</v>
      </c>
      <c r="BE236" s="124">
        <f>IF($U$236="základní",$N$236,0)</f>
        <v>0</v>
      </c>
      <c r="BF236" s="124">
        <f>IF($U$236="snížená",$N$236,0)</f>
        <v>0</v>
      </c>
      <c r="BG236" s="124">
        <f>IF($U$236="zákl. přenesená",$N$236,0)</f>
        <v>0</v>
      </c>
      <c r="BH236" s="124">
        <f>IF($U$236="sníž. přenesená",$N$236,0)</f>
        <v>0</v>
      </c>
      <c r="BI236" s="124">
        <f>IF($U$236="nulová",$N$236,0)</f>
        <v>0</v>
      </c>
      <c r="BJ236" s="9" t="s">
        <v>21</v>
      </c>
      <c r="BK236" s="124">
        <f>ROUND($L$236*$K$236,2)</f>
        <v>0</v>
      </c>
      <c r="BL236" s="9" t="s">
        <v>135</v>
      </c>
      <c r="BM236" s="9" t="s">
        <v>449</v>
      </c>
    </row>
    <row r="237" spans="2:65" s="9" customFormat="1" ht="15.75" customHeight="1">
      <c r="B237" s="22"/>
      <c r="C237" s="152" t="s">
        <v>450</v>
      </c>
      <c r="D237" s="152" t="s">
        <v>299</v>
      </c>
      <c r="E237" s="153" t="s">
        <v>451</v>
      </c>
      <c r="F237" s="197" t="s">
        <v>452</v>
      </c>
      <c r="G237" s="197"/>
      <c r="H237" s="197"/>
      <c r="I237" s="197"/>
      <c r="J237" s="154" t="s">
        <v>164</v>
      </c>
      <c r="K237" s="155">
        <v>1</v>
      </c>
      <c r="L237" s="198">
        <v>0</v>
      </c>
      <c r="M237" s="198"/>
      <c r="N237" s="198">
        <f>ROUND($L$237*$K$237,2)</f>
        <v>0</v>
      </c>
      <c r="O237" s="198"/>
      <c r="P237" s="198"/>
      <c r="Q237" s="198"/>
      <c r="R237" s="23"/>
      <c r="T237" s="121"/>
      <c r="U237" s="28" t="s">
        <v>45</v>
      </c>
      <c r="V237" s="122">
        <v>0</v>
      </c>
      <c r="W237" s="122">
        <f>$V$237*$K$237</f>
        <v>0</v>
      </c>
      <c r="X237" s="122">
        <v>0.00038</v>
      </c>
      <c r="Y237" s="122">
        <f>$X$237*$K$237</f>
        <v>0.00038</v>
      </c>
      <c r="Z237" s="122">
        <v>0</v>
      </c>
      <c r="AA237" s="123">
        <f>$Z$237*$K$237</f>
        <v>0</v>
      </c>
      <c r="AR237" s="9" t="s">
        <v>217</v>
      </c>
      <c r="AT237" s="9" t="s">
        <v>299</v>
      </c>
      <c r="AU237" s="9" t="s">
        <v>104</v>
      </c>
      <c r="AY237" s="9" t="s">
        <v>136</v>
      </c>
      <c r="BE237" s="124">
        <f>IF($U$237="základní",$N$237,0)</f>
        <v>0</v>
      </c>
      <c r="BF237" s="124">
        <f>IF($U$237="snížená",$N$237,0)</f>
        <v>0</v>
      </c>
      <c r="BG237" s="124">
        <f>IF($U$237="zákl. přenesená",$N$237,0)</f>
        <v>0</v>
      </c>
      <c r="BH237" s="124">
        <f>IF($U$237="sníž. přenesená",$N$237,0)</f>
        <v>0</v>
      </c>
      <c r="BI237" s="124">
        <f>IF($U$237="nulová",$N$237,0)</f>
        <v>0</v>
      </c>
      <c r="BJ237" s="9" t="s">
        <v>21</v>
      </c>
      <c r="BK237" s="124">
        <f>ROUND($L$237*$K$237,2)</f>
        <v>0</v>
      </c>
      <c r="BL237" s="9" t="s">
        <v>135</v>
      </c>
      <c r="BM237" s="9" t="s">
        <v>453</v>
      </c>
    </row>
    <row r="238" spans="2:65" s="9" customFormat="1" ht="27" customHeight="1">
      <c r="B238" s="22"/>
      <c r="C238" s="117" t="s">
        <v>454</v>
      </c>
      <c r="D238" s="117" t="s">
        <v>137</v>
      </c>
      <c r="E238" s="118" t="s">
        <v>455</v>
      </c>
      <c r="F238" s="190" t="s">
        <v>456</v>
      </c>
      <c r="G238" s="190"/>
      <c r="H238" s="190"/>
      <c r="I238" s="190"/>
      <c r="J238" s="119" t="s">
        <v>164</v>
      </c>
      <c r="K238" s="120">
        <v>2</v>
      </c>
      <c r="L238" s="191">
        <v>0</v>
      </c>
      <c r="M238" s="191"/>
      <c r="N238" s="191">
        <f>ROUND($L$238*$K$238,2)</f>
        <v>0</v>
      </c>
      <c r="O238" s="191"/>
      <c r="P238" s="191"/>
      <c r="Q238" s="191"/>
      <c r="R238" s="23"/>
      <c r="T238" s="121"/>
      <c r="U238" s="28" t="s">
        <v>45</v>
      </c>
      <c r="V238" s="122">
        <v>3.474</v>
      </c>
      <c r="W238" s="122">
        <f>$V$238*$K$238</f>
        <v>6.948</v>
      </c>
      <c r="X238" s="122">
        <v>0</v>
      </c>
      <c r="Y238" s="122">
        <f>$X$238*$K$238</f>
        <v>0</v>
      </c>
      <c r="Z238" s="122">
        <v>0</v>
      </c>
      <c r="AA238" s="123">
        <f>$Z$238*$K$238</f>
        <v>0</v>
      </c>
      <c r="AR238" s="9" t="s">
        <v>135</v>
      </c>
      <c r="AT238" s="9" t="s">
        <v>137</v>
      </c>
      <c r="AU238" s="9" t="s">
        <v>104</v>
      </c>
      <c r="AY238" s="9" t="s">
        <v>136</v>
      </c>
      <c r="BE238" s="124">
        <f>IF($U$238="základní",$N$238,0)</f>
        <v>0</v>
      </c>
      <c r="BF238" s="124">
        <f>IF($U$238="snížená",$N$238,0)</f>
        <v>0</v>
      </c>
      <c r="BG238" s="124">
        <f>IF($U$238="zákl. přenesená",$N$238,0)</f>
        <v>0</v>
      </c>
      <c r="BH238" s="124">
        <f>IF($U$238="sníž. přenesená",$N$238,0)</f>
        <v>0</v>
      </c>
      <c r="BI238" s="124">
        <f>IF($U$238="nulová",$N$238,0)</f>
        <v>0</v>
      </c>
      <c r="BJ238" s="9" t="s">
        <v>21</v>
      </c>
      <c r="BK238" s="124">
        <f>ROUND($L$238*$K$238,2)</f>
        <v>0</v>
      </c>
      <c r="BL238" s="9" t="s">
        <v>135</v>
      </c>
      <c r="BM238" s="9" t="s">
        <v>457</v>
      </c>
    </row>
    <row r="239" spans="2:51" s="9" customFormat="1" ht="18.75" customHeight="1">
      <c r="B239" s="129"/>
      <c r="E239" s="130"/>
      <c r="F239" s="193" t="s">
        <v>458</v>
      </c>
      <c r="G239" s="193"/>
      <c r="H239" s="193"/>
      <c r="I239" s="193"/>
      <c r="K239" s="131">
        <v>2</v>
      </c>
      <c r="R239" s="132"/>
      <c r="T239" s="133"/>
      <c r="AA239" s="134"/>
      <c r="AT239" s="130" t="s">
        <v>190</v>
      </c>
      <c r="AU239" s="130" t="s">
        <v>104</v>
      </c>
      <c r="AV239" s="130" t="s">
        <v>104</v>
      </c>
      <c r="AW239" s="130" t="s">
        <v>114</v>
      </c>
      <c r="AX239" s="130" t="s">
        <v>80</v>
      </c>
      <c r="AY239" s="130" t="s">
        <v>136</v>
      </c>
    </row>
    <row r="240" spans="2:65" s="9" customFormat="1" ht="39" customHeight="1">
      <c r="B240" s="22"/>
      <c r="C240" s="152" t="s">
        <v>459</v>
      </c>
      <c r="D240" s="152" t="s">
        <v>299</v>
      </c>
      <c r="E240" s="153" t="s">
        <v>460</v>
      </c>
      <c r="F240" s="197" t="s">
        <v>461</v>
      </c>
      <c r="G240" s="197"/>
      <c r="H240" s="197"/>
      <c r="I240" s="197"/>
      <c r="J240" s="154" t="s">
        <v>164</v>
      </c>
      <c r="K240" s="155">
        <v>2</v>
      </c>
      <c r="L240" s="198">
        <v>0</v>
      </c>
      <c r="M240" s="198"/>
      <c r="N240" s="198">
        <f>ROUND($L$240*$K$240,2)</f>
        <v>0</v>
      </c>
      <c r="O240" s="198"/>
      <c r="P240" s="198"/>
      <c r="Q240" s="198"/>
      <c r="R240" s="23"/>
      <c r="T240" s="121"/>
      <c r="U240" s="28" t="s">
        <v>45</v>
      </c>
      <c r="V240" s="122">
        <v>0</v>
      </c>
      <c r="W240" s="122">
        <f>$V$240*$K$240</f>
        <v>0</v>
      </c>
      <c r="X240" s="122">
        <v>0.0021</v>
      </c>
      <c r="Y240" s="122">
        <f>$X$240*$K$240</f>
        <v>0.0042</v>
      </c>
      <c r="Z240" s="122">
        <v>0</v>
      </c>
      <c r="AA240" s="123">
        <f>$Z$240*$K$240</f>
        <v>0</v>
      </c>
      <c r="AR240" s="9" t="s">
        <v>217</v>
      </c>
      <c r="AT240" s="9" t="s">
        <v>299</v>
      </c>
      <c r="AU240" s="9" t="s">
        <v>104</v>
      </c>
      <c r="AY240" s="9" t="s">
        <v>136</v>
      </c>
      <c r="BE240" s="124">
        <f>IF($U$240="základní",$N$240,0)</f>
        <v>0</v>
      </c>
      <c r="BF240" s="124">
        <f>IF($U$240="snížená",$N$240,0)</f>
        <v>0</v>
      </c>
      <c r="BG240" s="124">
        <f>IF($U$240="zákl. přenesená",$N$240,0)</f>
        <v>0</v>
      </c>
      <c r="BH240" s="124">
        <f>IF($U$240="sníž. přenesená",$N$240,0)</f>
        <v>0</v>
      </c>
      <c r="BI240" s="124">
        <f>IF($U$240="nulová",$N$240,0)</f>
        <v>0</v>
      </c>
      <c r="BJ240" s="9" t="s">
        <v>21</v>
      </c>
      <c r="BK240" s="124">
        <f>ROUND($L$240*$K$240,2)</f>
        <v>0</v>
      </c>
      <c r="BL240" s="9" t="s">
        <v>135</v>
      </c>
      <c r="BM240" s="9" t="s">
        <v>462</v>
      </c>
    </row>
    <row r="241" spans="2:65" s="9" customFormat="1" ht="15.75" customHeight="1">
      <c r="B241" s="22"/>
      <c r="C241" s="117" t="s">
        <v>463</v>
      </c>
      <c r="D241" s="117" t="s">
        <v>137</v>
      </c>
      <c r="E241" s="118" t="s">
        <v>464</v>
      </c>
      <c r="F241" s="190" t="s">
        <v>465</v>
      </c>
      <c r="G241" s="190"/>
      <c r="H241" s="190"/>
      <c r="I241" s="190"/>
      <c r="J241" s="119" t="s">
        <v>372</v>
      </c>
      <c r="K241" s="120">
        <v>44</v>
      </c>
      <c r="L241" s="191">
        <v>0</v>
      </c>
      <c r="M241" s="191"/>
      <c r="N241" s="191">
        <f>ROUND($L$241*$K$241,2)</f>
        <v>0</v>
      </c>
      <c r="O241" s="191"/>
      <c r="P241" s="191"/>
      <c r="Q241" s="191"/>
      <c r="R241" s="23"/>
      <c r="T241" s="121"/>
      <c r="U241" s="28" t="s">
        <v>45</v>
      </c>
      <c r="V241" s="122">
        <v>0.044</v>
      </c>
      <c r="W241" s="122">
        <f>$V$241*$K$241</f>
        <v>1.936</v>
      </c>
      <c r="X241" s="122">
        <v>0</v>
      </c>
      <c r="Y241" s="122">
        <f>$X$241*$K$241</f>
        <v>0</v>
      </c>
      <c r="Z241" s="122">
        <v>0</v>
      </c>
      <c r="AA241" s="123">
        <f>$Z$241*$K$241</f>
        <v>0</v>
      </c>
      <c r="AR241" s="9" t="s">
        <v>135</v>
      </c>
      <c r="AT241" s="9" t="s">
        <v>137</v>
      </c>
      <c r="AU241" s="9" t="s">
        <v>104</v>
      </c>
      <c r="AY241" s="9" t="s">
        <v>136</v>
      </c>
      <c r="BE241" s="124">
        <f>IF($U$241="základní",$N$241,0)</f>
        <v>0</v>
      </c>
      <c r="BF241" s="124">
        <f>IF($U$241="snížená",$N$241,0)</f>
        <v>0</v>
      </c>
      <c r="BG241" s="124">
        <f>IF($U$241="zákl. přenesená",$N$241,0)</f>
        <v>0</v>
      </c>
      <c r="BH241" s="124">
        <f>IF($U$241="sníž. přenesená",$N$241,0)</f>
        <v>0</v>
      </c>
      <c r="BI241" s="124">
        <f>IF($U$241="nulová",$N$241,0)</f>
        <v>0</v>
      </c>
      <c r="BJ241" s="9" t="s">
        <v>21</v>
      </c>
      <c r="BK241" s="124">
        <f>ROUND($L$241*$K$241,2)</f>
        <v>0</v>
      </c>
      <c r="BL241" s="9" t="s">
        <v>135</v>
      </c>
      <c r="BM241" s="9" t="s">
        <v>466</v>
      </c>
    </row>
    <row r="242" spans="2:65" s="9" customFormat="1" ht="15.75" customHeight="1">
      <c r="B242" s="22"/>
      <c r="C242" s="117" t="s">
        <v>467</v>
      </c>
      <c r="D242" s="117" t="s">
        <v>137</v>
      </c>
      <c r="E242" s="118" t="s">
        <v>468</v>
      </c>
      <c r="F242" s="190" t="s">
        <v>469</v>
      </c>
      <c r="G242" s="190"/>
      <c r="H242" s="190"/>
      <c r="I242" s="190"/>
      <c r="J242" s="119" t="s">
        <v>372</v>
      </c>
      <c r="K242" s="120">
        <v>4</v>
      </c>
      <c r="L242" s="191">
        <v>0</v>
      </c>
      <c r="M242" s="191"/>
      <c r="N242" s="191">
        <f>ROUND($L$242*$K$242,2)</f>
        <v>0</v>
      </c>
      <c r="O242" s="191"/>
      <c r="P242" s="191"/>
      <c r="Q242" s="191"/>
      <c r="R242" s="23"/>
      <c r="T242" s="121"/>
      <c r="U242" s="28" t="s">
        <v>45</v>
      </c>
      <c r="V242" s="122">
        <v>0</v>
      </c>
      <c r="W242" s="122">
        <f>$V$242*$K$242</f>
        <v>0</v>
      </c>
      <c r="X242" s="122">
        <v>0</v>
      </c>
      <c r="Y242" s="122">
        <f>$X$242*$K$242</f>
        <v>0</v>
      </c>
      <c r="Z242" s="122">
        <v>0</v>
      </c>
      <c r="AA242" s="123">
        <f>$Z$242*$K$242</f>
        <v>0</v>
      </c>
      <c r="AR242" s="9" t="s">
        <v>135</v>
      </c>
      <c r="AT242" s="9" t="s">
        <v>137</v>
      </c>
      <c r="AU242" s="9" t="s">
        <v>104</v>
      </c>
      <c r="AY242" s="9" t="s">
        <v>136</v>
      </c>
      <c r="BE242" s="124">
        <f>IF($U$242="základní",$N$242,0)</f>
        <v>0</v>
      </c>
      <c r="BF242" s="124">
        <f>IF($U$242="snížená",$N$242,0)</f>
        <v>0</v>
      </c>
      <c r="BG242" s="124">
        <f>IF($U$242="zákl. přenesená",$N$242,0)</f>
        <v>0</v>
      </c>
      <c r="BH242" s="124">
        <f>IF($U$242="sníž. přenesená",$N$242,0)</f>
        <v>0</v>
      </c>
      <c r="BI242" s="124">
        <f>IF($U$242="nulová",$N$242,0)</f>
        <v>0</v>
      </c>
      <c r="BJ242" s="9" t="s">
        <v>21</v>
      </c>
      <c r="BK242" s="124">
        <f>ROUND($L$242*$K$242,2)</f>
        <v>0</v>
      </c>
      <c r="BL242" s="9" t="s">
        <v>135</v>
      </c>
      <c r="BM242" s="9" t="s">
        <v>470</v>
      </c>
    </row>
    <row r="243" spans="2:65" s="9" customFormat="1" ht="15.75" customHeight="1">
      <c r="B243" s="22"/>
      <c r="C243" s="117" t="s">
        <v>471</v>
      </c>
      <c r="D243" s="117" t="s">
        <v>137</v>
      </c>
      <c r="E243" s="118" t="s">
        <v>472</v>
      </c>
      <c r="F243" s="190" t="s">
        <v>473</v>
      </c>
      <c r="G243" s="190"/>
      <c r="H243" s="190"/>
      <c r="I243" s="190"/>
      <c r="J243" s="119" t="s">
        <v>372</v>
      </c>
      <c r="K243" s="120">
        <v>4</v>
      </c>
      <c r="L243" s="191">
        <v>0</v>
      </c>
      <c r="M243" s="191"/>
      <c r="N243" s="191">
        <f>ROUND($L$243*$K$243,2)</f>
        <v>0</v>
      </c>
      <c r="O243" s="191"/>
      <c r="P243" s="191"/>
      <c r="Q243" s="191"/>
      <c r="R243" s="23"/>
      <c r="T243" s="121"/>
      <c r="U243" s="28" t="s">
        <v>45</v>
      </c>
      <c r="V243" s="122">
        <v>0</v>
      </c>
      <c r="W243" s="122">
        <f>$V$243*$K$243</f>
        <v>0</v>
      </c>
      <c r="X243" s="122">
        <v>0</v>
      </c>
      <c r="Y243" s="122">
        <f>$X$243*$K$243</f>
        <v>0</v>
      </c>
      <c r="Z243" s="122">
        <v>0</v>
      </c>
      <c r="AA243" s="123">
        <f>$Z$243*$K$243</f>
        <v>0</v>
      </c>
      <c r="AR243" s="9" t="s">
        <v>135</v>
      </c>
      <c r="AT243" s="9" t="s">
        <v>137</v>
      </c>
      <c r="AU243" s="9" t="s">
        <v>104</v>
      </c>
      <c r="AY243" s="9" t="s">
        <v>136</v>
      </c>
      <c r="BE243" s="124">
        <f>IF($U$243="základní",$N$243,0)</f>
        <v>0</v>
      </c>
      <c r="BF243" s="124">
        <f>IF($U$243="snížená",$N$243,0)</f>
        <v>0</v>
      </c>
      <c r="BG243" s="124">
        <f>IF($U$243="zákl. přenesená",$N$243,0)</f>
        <v>0</v>
      </c>
      <c r="BH243" s="124">
        <f>IF($U$243="sníž. přenesená",$N$243,0)</f>
        <v>0</v>
      </c>
      <c r="BI243" s="124">
        <f>IF($U$243="nulová",$N$243,0)</f>
        <v>0</v>
      </c>
      <c r="BJ243" s="9" t="s">
        <v>21</v>
      </c>
      <c r="BK243" s="124">
        <f>ROUND($L$243*$K$243,2)</f>
        <v>0</v>
      </c>
      <c r="BL243" s="9" t="s">
        <v>135</v>
      </c>
      <c r="BM243" s="9" t="s">
        <v>474</v>
      </c>
    </row>
    <row r="244" spans="2:65" s="9" customFormat="1" ht="27" customHeight="1">
      <c r="B244" s="22"/>
      <c r="C244" s="117" t="s">
        <v>475</v>
      </c>
      <c r="D244" s="117" t="s">
        <v>137</v>
      </c>
      <c r="E244" s="118" t="s">
        <v>476</v>
      </c>
      <c r="F244" s="190" t="s">
        <v>477</v>
      </c>
      <c r="G244" s="190"/>
      <c r="H244" s="190"/>
      <c r="I244" s="190"/>
      <c r="J244" s="119" t="s">
        <v>164</v>
      </c>
      <c r="K244" s="120">
        <v>2</v>
      </c>
      <c r="L244" s="191">
        <v>0</v>
      </c>
      <c r="M244" s="191"/>
      <c r="N244" s="191">
        <f>ROUND($L$244*$K$244,2)</f>
        <v>0</v>
      </c>
      <c r="O244" s="191"/>
      <c r="P244" s="191"/>
      <c r="Q244" s="191"/>
      <c r="R244" s="23"/>
      <c r="T244" s="121"/>
      <c r="U244" s="28" t="s">
        <v>45</v>
      </c>
      <c r="V244" s="122">
        <v>0</v>
      </c>
      <c r="W244" s="122">
        <f>$V$244*$K$244</f>
        <v>0</v>
      </c>
      <c r="X244" s="122">
        <v>0</v>
      </c>
      <c r="Y244" s="122">
        <f>$X$244*$K$244</f>
        <v>0</v>
      </c>
      <c r="Z244" s="122">
        <v>0</v>
      </c>
      <c r="AA244" s="123">
        <f>$Z$244*$K$244</f>
        <v>0</v>
      </c>
      <c r="AR244" s="9" t="s">
        <v>135</v>
      </c>
      <c r="AT244" s="9" t="s">
        <v>137</v>
      </c>
      <c r="AU244" s="9" t="s">
        <v>104</v>
      </c>
      <c r="AY244" s="9" t="s">
        <v>136</v>
      </c>
      <c r="BE244" s="124">
        <f>IF($U$244="základní",$N$244,0)</f>
        <v>0</v>
      </c>
      <c r="BF244" s="124">
        <f>IF($U$244="snížená",$N$244,0)</f>
        <v>0</v>
      </c>
      <c r="BG244" s="124">
        <f>IF($U$244="zákl. přenesená",$N$244,0)</f>
        <v>0</v>
      </c>
      <c r="BH244" s="124">
        <f>IF($U$244="sníž. přenesená",$N$244,0)</f>
        <v>0</v>
      </c>
      <c r="BI244" s="124">
        <f>IF($U$244="nulová",$N$244,0)</f>
        <v>0</v>
      </c>
      <c r="BJ244" s="9" t="s">
        <v>21</v>
      </c>
      <c r="BK244" s="124">
        <f>ROUND($L$244*$K$244,2)</f>
        <v>0</v>
      </c>
      <c r="BL244" s="9" t="s">
        <v>135</v>
      </c>
      <c r="BM244" s="9" t="s">
        <v>478</v>
      </c>
    </row>
    <row r="245" spans="2:65" s="9" customFormat="1" ht="27" customHeight="1">
      <c r="B245" s="22"/>
      <c r="C245" s="152" t="s">
        <v>479</v>
      </c>
      <c r="D245" s="152" t="s">
        <v>299</v>
      </c>
      <c r="E245" s="153" t="s">
        <v>480</v>
      </c>
      <c r="F245" s="197" t="s">
        <v>481</v>
      </c>
      <c r="G245" s="197"/>
      <c r="H245" s="197"/>
      <c r="I245" s="197"/>
      <c r="J245" s="154" t="s">
        <v>164</v>
      </c>
      <c r="K245" s="155">
        <v>2</v>
      </c>
      <c r="L245" s="198">
        <v>0</v>
      </c>
      <c r="M245" s="198"/>
      <c r="N245" s="198">
        <f>ROUND($L$245*$K$245,2)</f>
        <v>0</v>
      </c>
      <c r="O245" s="198"/>
      <c r="P245" s="198"/>
      <c r="Q245" s="198"/>
      <c r="R245" s="23"/>
      <c r="T245" s="121"/>
      <c r="U245" s="28" t="s">
        <v>45</v>
      </c>
      <c r="V245" s="122">
        <v>0</v>
      </c>
      <c r="W245" s="122">
        <f>$V$245*$K$245</f>
        <v>0</v>
      </c>
      <c r="X245" s="122">
        <v>0.164</v>
      </c>
      <c r="Y245" s="122">
        <f>$X$245*$K$245</f>
        <v>0.328</v>
      </c>
      <c r="Z245" s="122">
        <v>0</v>
      </c>
      <c r="AA245" s="123">
        <f>$Z$245*$K$245</f>
        <v>0</v>
      </c>
      <c r="AR245" s="9" t="s">
        <v>217</v>
      </c>
      <c r="AT245" s="9" t="s">
        <v>299</v>
      </c>
      <c r="AU245" s="9" t="s">
        <v>104</v>
      </c>
      <c r="AY245" s="9" t="s">
        <v>136</v>
      </c>
      <c r="BE245" s="124">
        <f>IF($U$245="základní",$N$245,0)</f>
        <v>0</v>
      </c>
      <c r="BF245" s="124">
        <f>IF($U$245="snížená",$N$245,0)</f>
        <v>0</v>
      </c>
      <c r="BG245" s="124">
        <f>IF($U$245="zákl. přenesená",$N$245,0)</f>
        <v>0</v>
      </c>
      <c r="BH245" s="124">
        <f>IF($U$245="sníž. přenesená",$N$245,0)</f>
        <v>0</v>
      </c>
      <c r="BI245" s="124">
        <f>IF($U$245="nulová",$N$245,0)</f>
        <v>0</v>
      </c>
      <c r="BJ245" s="9" t="s">
        <v>21</v>
      </c>
      <c r="BK245" s="124">
        <f>ROUND($L$245*$K$245,2)</f>
        <v>0</v>
      </c>
      <c r="BL245" s="9" t="s">
        <v>135</v>
      </c>
      <c r="BM245" s="9" t="s">
        <v>482</v>
      </c>
    </row>
    <row r="246" spans="2:47" s="9" customFormat="1" ht="18.75" customHeight="1">
      <c r="B246" s="22"/>
      <c r="F246" s="192" t="s">
        <v>483</v>
      </c>
      <c r="G246" s="192"/>
      <c r="H246" s="192"/>
      <c r="I246" s="192"/>
      <c r="R246" s="23"/>
      <c r="T246" s="125"/>
      <c r="AA246" s="56"/>
      <c r="AT246" s="9" t="s">
        <v>160</v>
      </c>
      <c r="AU246" s="9" t="s">
        <v>104</v>
      </c>
    </row>
    <row r="247" spans="2:63" s="107" customFormat="1" ht="30.75" customHeight="1">
      <c r="B247" s="108"/>
      <c r="D247" s="116" t="s">
        <v>183</v>
      </c>
      <c r="E247" s="116"/>
      <c r="F247" s="116"/>
      <c r="G247" s="116"/>
      <c r="H247" s="116"/>
      <c r="I247" s="116"/>
      <c r="J247" s="116"/>
      <c r="K247" s="116"/>
      <c r="L247" s="116"/>
      <c r="M247" s="116"/>
      <c r="N247" s="189">
        <f>$BK$247</f>
        <v>0</v>
      </c>
      <c r="O247" s="189"/>
      <c r="P247" s="189"/>
      <c r="Q247" s="189"/>
      <c r="R247" s="110"/>
      <c r="T247" s="111"/>
      <c r="W247" s="112">
        <f>SUM($W$248:$W$251)</f>
        <v>0</v>
      </c>
      <c r="Y247" s="112">
        <f>SUM($Y$248:$Y$251)</f>
        <v>0</v>
      </c>
      <c r="AA247" s="113">
        <f>SUM($AA$248:$AA$251)</f>
        <v>0</v>
      </c>
      <c r="AR247" s="114" t="s">
        <v>21</v>
      </c>
      <c r="AT247" s="114" t="s">
        <v>79</v>
      </c>
      <c r="AU247" s="114" t="s">
        <v>21</v>
      </c>
      <c r="AY247" s="114" t="s">
        <v>136</v>
      </c>
      <c r="BK247" s="115">
        <f>SUM($BK$248:$BK$251)</f>
        <v>0</v>
      </c>
    </row>
    <row r="248" spans="2:65" s="9" customFormat="1" ht="27" customHeight="1">
      <c r="B248" s="22"/>
      <c r="C248" s="117" t="s">
        <v>484</v>
      </c>
      <c r="D248" s="117" t="s">
        <v>137</v>
      </c>
      <c r="E248" s="118" t="s">
        <v>485</v>
      </c>
      <c r="F248" s="190" t="s">
        <v>486</v>
      </c>
      <c r="G248" s="190"/>
      <c r="H248" s="190"/>
      <c r="I248" s="190"/>
      <c r="J248" s="119" t="s">
        <v>372</v>
      </c>
      <c r="K248" s="120">
        <v>92</v>
      </c>
      <c r="L248" s="191">
        <v>0</v>
      </c>
      <c r="M248" s="191"/>
      <c r="N248" s="191">
        <f>ROUND($L$248*$K$248,2)</f>
        <v>0</v>
      </c>
      <c r="O248" s="191"/>
      <c r="P248" s="191"/>
      <c r="Q248" s="191"/>
      <c r="R248" s="23"/>
      <c r="T248" s="121"/>
      <c r="U248" s="28" t="s">
        <v>45</v>
      </c>
      <c r="V248" s="122">
        <v>0</v>
      </c>
      <c r="W248" s="122">
        <f>$V$248*$K$248</f>
        <v>0</v>
      </c>
      <c r="X248" s="122">
        <v>0</v>
      </c>
      <c r="Y248" s="122">
        <f>$X$248*$K$248</f>
        <v>0</v>
      </c>
      <c r="Z248" s="122">
        <v>0</v>
      </c>
      <c r="AA248" s="123">
        <f>$Z$248*$K$248</f>
        <v>0</v>
      </c>
      <c r="AR248" s="9" t="s">
        <v>135</v>
      </c>
      <c r="AT248" s="9" t="s">
        <v>137</v>
      </c>
      <c r="AU248" s="9" t="s">
        <v>104</v>
      </c>
      <c r="AY248" s="9" t="s">
        <v>136</v>
      </c>
      <c r="BE248" s="124">
        <f>IF($U$248="základní",$N$248,0)</f>
        <v>0</v>
      </c>
      <c r="BF248" s="124">
        <f>IF($U$248="snížená",$N$248,0)</f>
        <v>0</v>
      </c>
      <c r="BG248" s="124">
        <f>IF($U$248="zákl. přenesená",$N$248,0)</f>
        <v>0</v>
      </c>
      <c r="BH248" s="124">
        <f>IF($U$248="sníž. přenesená",$N$248,0)</f>
        <v>0</v>
      </c>
      <c r="BI248" s="124">
        <f>IF($U$248="nulová",$N$248,0)</f>
        <v>0</v>
      </c>
      <c r="BJ248" s="9" t="s">
        <v>21</v>
      </c>
      <c r="BK248" s="124">
        <f>ROUND($L$248*$K$248,2)</f>
        <v>0</v>
      </c>
      <c r="BL248" s="9" t="s">
        <v>135</v>
      </c>
      <c r="BM248" s="9" t="s">
        <v>487</v>
      </c>
    </row>
    <row r="249" spans="2:51" s="9" customFormat="1" ht="18.75" customHeight="1">
      <c r="B249" s="129"/>
      <c r="E249" s="130"/>
      <c r="F249" s="193" t="s">
        <v>488</v>
      </c>
      <c r="G249" s="193"/>
      <c r="H249" s="193"/>
      <c r="I249" s="193"/>
      <c r="K249" s="131">
        <v>92</v>
      </c>
      <c r="R249" s="132"/>
      <c r="T249" s="133"/>
      <c r="AA249" s="134"/>
      <c r="AT249" s="130" t="s">
        <v>190</v>
      </c>
      <c r="AU249" s="130" t="s">
        <v>104</v>
      </c>
      <c r="AV249" s="130" t="s">
        <v>104</v>
      </c>
      <c r="AW249" s="130" t="s">
        <v>114</v>
      </c>
      <c r="AX249" s="130" t="s">
        <v>21</v>
      </c>
      <c r="AY249" s="130" t="s">
        <v>136</v>
      </c>
    </row>
    <row r="250" spans="2:65" s="9" customFormat="1" ht="15.75" customHeight="1">
      <c r="B250" s="22"/>
      <c r="C250" s="117" t="s">
        <v>489</v>
      </c>
      <c r="D250" s="117" t="s">
        <v>137</v>
      </c>
      <c r="E250" s="118" t="s">
        <v>490</v>
      </c>
      <c r="F250" s="190" t="s">
        <v>491</v>
      </c>
      <c r="G250" s="190"/>
      <c r="H250" s="190"/>
      <c r="I250" s="190"/>
      <c r="J250" s="119" t="s">
        <v>372</v>
      </c>
      <c r="K250" s="120">
        <v>92</v>
      </c>
      <c r="L250" s="191">
        <v>0</v>
      </c>
      <c r="M250" s="191"/>
      <c r="N250" s="191">
        <f>ROUND($L$250*$K$250,2)</f>
        <v>0</v>
      </c>
      <c r="O250" s="191"/>
      <c r="P250" s="191"/>
      <c r="Q250" s="191"/>
      <c r="R250" s="23"/>
      <c r="T250" s="121"/>
      <c r="U250" s="28" t="s">
        <v>45</v>
      </c>
      <c r="V250" s="122">
        <v>0</v>
      </c>
      <c r="W250" s="122">
        <f>$V$250*$K$250</f>
        <v>0</v>
      </c>
      <c r="X250" s="122">
        <v>0</v>
      </c>
      <c r="Y250" s="122">
        <f>$X$250*$K$250</f>
        <v>0</v>
      </c>
      <c r="Z250" s="122">
        <v>0</v>
      </c>
      <c r="AA250" s="123">
        <f>$Z$250*$K$250</f>
        <v>0</v>
      </c>
      <c r="AR250" s="9" t="s">
        <v>135</v>
      </c>
      <c r="AT250" s="9" t="s">
        <v>137</v>
      </c>
      <c r="AU250" s="9" t="s">
        <v>104</v>
      </c>
      <c r="AY250" s="9" t="s">
        <v>136</v>
      </c>
      <c r="BE250" s="124">
        <f>IF($U$250="základní",$N$250,0)</f>
        <v>0</v>
      </c>
      <c r="BF250" s="124">
        <f>IF($U$250="snížená",$N$250,0)</f>
        <v>0</v>
      </c>
      <c r="BG250" s="124">
        <f>IF($U$250="zákl. přenesená",$N$250,0)</f>
        <v>0</v>
      </c>
      <c r="BH250" s="124">
        <f>IF($U$250="sníž. přenesená",$N$250,0)</f>
        <v>0</v>
      </c>
      <c r="BI250" s="124">
        <f>IF($U$250="nulová",$N$250,0)</f>
        <v>0</v>
      </c>
      <c r="BJ250" s="9" t="s">
        <v>21</v>
      </c>
      <c r="BK250" s="124">
        <f>ROUND($L$250*$K$250,2)</f>
        <v>0</v>
      </c>
      <c r="BL250" s="9" t="s">
        <v>135</v>
      </c>
      <c r="BM250" s="9" t="s">
        <v>492</v>
      </c>
    </row>
    <row r="251" spans="2:51" s="9" customFormat="1" ht="18.75" customHeight="1">
      <c r="B251" s="129"/>
      <c r="E251" s="130"/>
      <c r="F251" s="193" t="s">
        <v>493</v>
      </c>
      <c r="G251" s="193"/>
      <c r="H251" s="193"/>
      <c r="I251" s="193"/>
      <c r="K251" s="131">
        <v>92</v>
      </c>
      <c r="R251" s="132"/>
      <c r="T251" s="133"/>
      <c r="AA251" s="134"/>
      <c r="AT251" s="130" t="s">
        <v>190</v>
      </c>
      <c r="AU251" s="130" t="s">
        <v>104</v>
      </c>
      <c r="AV251" s="130" t="s">
        <v>104</v>
      </c>
      <c r="AW251" s="130" t="s">
        <v>114</v>
      </c>
      <c r="AX251" s="130" t="s">
        <v>21</v>
      </c>
      <c r="AY251" s="130" t="s">
        <v>136</v>
      </c>
    </row>
    <row r="252" spans="2:63" s="107" customFormat="1" ht="30.75" customHeight="1">
      <c r="B252" s="108"/>
      <c r="D252" s="116" t="s">
        <v>184</v>
      </c>
      <c r="E252" s="116"/>
      <c r="F252" s="116"/>
      <c r="G252" s="116"/>
      <c r="H252" s="116"/>
      <c r="I252" s="116"/>
      <c r="J252" s="116"/>
      <c r="K252" s="116"/>
      <c r="L252" s="116"/>
      <c r="M252" s="116"/>
      <c r="N252" s="189">
        <f>$BK$252</f>
        <v>0</v>
      </c>
      <c r="O252" s="189"/>
      <c r="P252" s="189"/>
      <c r="Q252" s="189"/>
      <c r="R252" s="110"/>
      <c r="T252" s="111"/>
      <c r="W252" s="112">
        <f>SUM($W$253:$W$261)</f>
        <v>20.008394000000003</v>
      </c>
      <c r="Y252" s="112">
        <f>SUM($Y$253:$Y$261)</f>
        <v>0</v>
      </c>
      <c r="AA252" s="113">
        <f>SUM($AA$253:$AA$261)</f>
        <v>0</v>
      </c>
      <c r="AR252" s="114" t="s">
        <v>21</v>
      </c>
      <c r="AT252" s="114" t="s">
        <v>79</v>
      </c>
      <c r="AU252" s="114" t="s">
        <v>21</v>
      </c>
      <c r="AY252" s="114" t="s">
        <v>136</v>
      </c>
      <c r="BK252" s="115">
        <f>SUM($BK$253:$BK$261)</f>
        <v>0</v>
      </c>
    </row>
    <row r="253" spans="2:65" s="9" customFormat="1" ht="27" customHeight="1">
      <c r="B253" s="22"/>
      <c r="C253" s="117" t="s">
        <v>494</v>
      </c>
      <c r="D253" s="117" t="s">
        <v>137</v>
      </c>
      <c r="E253" s="118" t="s">
        <v>495</v>
      </c>
      <c r="F253" s="190" t="s">
        <v>496</v>
      </c>
      <c r="G253" s="190"/>
      <c r="H253" s="190"/>
      <c r="I253" s="190"/>
      <c r="J253" s="119" t="s">
        <v>302</v>
      </c>
      <c r="K253" s="120">
        <v>34.633</v>
      </c>
      <c r="L253" s="191">
        <v>0</v>
      </c>
      <c r="M253" s="191"/>
      <c r="N253" s="191">
        <f>ROUND($L$253*$K$253,2)</f>
        <v>0</v>
      </c>
      <c r="O253" s="191"/>
      <c r="P253" s="191"/>
      <c r="Q253" s="191"/>
      <c r="R253" s="23"/>
      <c r="T253" s="121"/>
      <c r="U253" s="28" t="s">
        <v>45</v>
      </c>
      <c r="V253" s="122">
        <v>0.24</v>
      </c>
      <c r="W253" s="122">
        <f>$V$253*$K$253</f>
        <v>8.31192</v>
      </c>
      <c r="X253" s="122">
        <v>0</v>
      </c>
      <c r="Y253" s="122">
        <f>$X$253*$K$253</f>
        <v>0</v>
      </c>
      <c r="Z253" s="122">
        <v>0</v>
      </c>
      <c r="AA253" s="123">
        <f>$Z$253*$K$253</f>
        <v>0</v>
      </c>
      <c r="AR253" s="9" t="s">
        <v>135</v>
      </c>
      <c r="AT253" s="9" t="s">
        <v>137</v>
      </c>
      <c r="AU253" s="9" t="s">
        <v>104</v>
      </c>
      <c r="AY253" s="9" t="s">
        <v>136</v>
      </c>
      <c r="BE253" s="124">
        <f>IF($U$253="základní",$N$253,0)</f>
        <v>0</v>
      </c>
      <c r="BF253" s="124">
        <f>IF($U$253="snížená",$N$253,0)</f>
        <v>0</v>
      </c>
      <c r="BG253" s="124">
        <f>IF($U$253="zákl. přenesená",$N$253,0)</f>
        <v>0</v>
      </c>
      <c r="BH253" s="124">
        <f>IF($U$253="sníž. přenesená",$N$253,0)</f>
        <v>0</v>
      </c>
      <c r="BI253" s="124">
        <f>IF($U$253="nulová",$N$253,0)</f>
        <v>0</v>
      </c>
      <c r="BJ253" s="9" t="s">
        <v>21</v>
      </c>
      <c r="BK253" s="124">
        <f>ROUND($L$253*$K$253,2)</f>
        <v>0</v>
      </c>
      <c r="BL253" s="9" t="s">
        <v>135</v>
      </c>
      <c r="BM253" s="9" t="s">
        <v>497</v>
      </c>
    </row>
    <row r="254" spans="2:65" s="9" customFormat="1" ht="15.75" customHeight="1">
      <c r="B254" s="22"/>
      <c r="C254" s="117" t="s">
        <v>498</v>
      </c>
      <c r="D254" s="117" t="s">
        <v>137</v>
      </c>
      <c r="E254" s="118" t="s">
        <v>499</v>
      </c>
      <c r="F254" s="190" t="s">
        <v>500</v>
      </c>
      <c r="G254" s="190"/>
      <c r="H254" s="190"/>
      <c r="I254" s="190"/>
      <c r="J254" s="119" t="s">
        <v>302</v>
      </c>
      <c r="K254" s="120">
        <v>519.495</v>
      </c>
      <c r="L254" s="191">
        <v>0</v>
      </c>
      <c r="M254" s="191"/>
      <c r="N254" s="191">
        <f>ROUND($L$254*$K$254,2)</f>
        <v>0</v>
      </c>
      <c r="O254" s="191"/>
      <c r="P254" s="191"/>
      <c r="Q254" s="191"/>
      <c r="R254" s="23"/>
      <c r="T254" s="121"/>
      <c r="U254" s="28" t="s">
        <v>45</v>
      </c>
      <c r="V254" s="122">
        <v>0.004</v>
      </c>
      <c r="W254" s="122">
        <f>$V$254*$K$254</f>
        <v>2.07798</v>
      </c>
      <c r="X254" s="122">
        <v>0</v>
      </c>
      <c r="Y254" s="122">
        <f>$X$254*$K$254</f>
        <v>0</v>
      </c>
      <c r="Z254" s="122">
        <v>0</v>
      </c>
      <c r="AA254" s="123">
        <f>$Z$254*$K$254</f>
        <v>0</v>
      </c>
      <c r="AR254" s="9" t="s">
        <v>135</v>
      </c>
      <c r="AT254" s="9" t="s">
        <v>137</v>
      </c>
      <c r="AU254" s="9" t="s">
        <v>104</v>
      </c>
      <c r="AY254" s="9" t="s">
        <v>136</v>
      </c>
      <c r="BE254" s="124">
        <f>IF($U$254="základní",$N$254,0)</f>
        <v>0</v>
      </c>
      <c r="BF254" s="124">
        <f>IF($U$254="snížená",$N$254,0)</f>
        <v>0</v>
      </c>
      <c r="BG254" s="124">
        <f>IF($U$254="zákl. přenesená",$N$254,0)</f>
        <v>0</v>
      </c>
      <c r="BH254" s="124">
        <f>IF($U$254="sníž. přenesená",$N$254,0)</f>
        <v>0</v>
      </c>
      <c r="BI254" s="124">
        <f>IF($U$254="nulová",$N$254,0)</f>
        <v>0</v>
      </c>
      <c r="BJ254" s="9" t="s">
        <v>21</v>
      </c>
      <c r="BK254" s="124">
        <f>ROUND($L$254*$K$254,2)</f>
        <v>0</v>
      </c>
      <c r="BL254" s="9" t="s">
        <v>135</v>
      </c>
      <c r="BM254" s="9" t="s">
        <v>501</v>
      </c>
    </row>
    <row r="255" spans="2:51" s="9" customFormat="1" ht="18.75" customHeight="1">
      <c r="B255" s="129"/>
      <c r="E255" s="130"/>
      <c r="F255" s="193" t="s">
        <v>502</v>
      </c>
      <c r="G255" s="193"/>
      <c r="H255" s="193"/>
      <c r="I255" s="193"/>
      <c r="K255" s="131">
        <v>519.495</v>
      </c>
      <c r="R255" s="132"/>
      <c r="T255" s="133"/>
      <c r="AA255" s="134"/>
      <c r="AT255" s="130" t="s">
        <v>190</v>
      </c>
      <c r="AU255" s="130" t="s">
        <v>104</v>
      </c>
      <c r="AV255" s="130" t="s">
        <v>104</v>
      </c>
      <c r="AW255" s="130" t="s">
        <v>114</v>
      </c>
      <c r="AX255" s="130" t="s">
        <v>21</v>
      </c>
      <c r="AY255" s="130" t="s">
        <v>136</v>
      </c>
    </row>
    <row r="256" spans="2:65" s="9" customFormat="1" ht="27" customHeight="1">
      <c r="B256" s="22"/>
      <c r="C256" s="117" t="s">
        <v>503</v>
      </c>
      <c r="D256" s="117" t="s">
        <v>137</v>
      </c>
      <c r="E256" s="118" t="s">
        <v>504</v>
      </c>
      <c r="F256" s="190" t="s">
        <v>505</v>
      </c>
      <c r="G256" s="190"/>
      <c r="H256" s="190"/>
      <c r="I256" s="190"/>
      <c r="J256" s="119" t="s">
        <v>302</v>
      </c>
      <c r="K256" s="120">
        <v>34.633</v>
      </c>
      <c r="L256" s="191">
        <v>0</v>
      </c>
      <c r="M256" s="191"/>
      <c r="N256" s="191">
        <f>ROUND($L$256*$K$256,2)</f>
        <v>0</v>
      </c>
      <c r="O256" s="191"/>
      <c r="P256" s="191"/>
      <c r="Q256" s="191"/>
      <c r="R256" s="23"/>
      <c r="T256" s="121"/>
      <c r="U256" s="28" t="s">
        <v>45</v>
      </c>
      <c r="V256" s="122">
        <v>0.164</v>
      </c>
      <c r="W256" s="122">
        <f>$V$256*$K$256</f>
        <v>5.679812000000001</v>
      </c>
      <c r="X256" s="122">
        <v>0</v>
      </c>
      <c r="Y256" s="122">
        <f>$X$256*$K$256</f>
        <v>0</v>
      </c>
      <c r="Z256" s="122">
        <v>0</v>
      </c>
      <c r="AA256" s="123">
        <f>$Z$256*$K$256</f>
        <v>0</v>
      </c>
      <c r="AR256" s="9" t="s">
        <v>135</v>
      </c>
      <c r="AT256" s="9" t="s">
        <v>137</v>
      </c>
      <c r="AU256" s="9" t="s">
        <v>104</v>
      </c>
      <c r="AY256" s="9" t="s">
        <v>136</v>
      </c>
      <c r="BE256" s="124">
        <f>IF($U$256="základní",$N$256,0)</f>
        <v>0</v>
      </c>
      <c r="BF256" s="124">
        <f>IF($U$256="snížená",$N$256,0)</f>
        <v>0</v>
      </c>
      <c r="BG256" s="124">
        <f>IF($U$256="zákl. přenesená",$N$256,0)</f>
        <v>0</v>
      </c>
      <c r="BH256" s="124">
        <f>IF($U$256="sníž. přenesená",$N$256,0)</f>
        <v>0</v>
      </c>
      <c r="BI256" s="124">
        <f>IF($U$256="nulová",$N$256,0)</f>
        <v>0</v>
      </c>
      <c r="BJ256" s="9" t="s">
        <v>21</v>
      </c>
      <c r="BK256" s="124">
        <f>ROUND($L$256*$K$256,2)</f>
        <v>0</v>
      </c>
      <c r="BL256" s="9" t="s">
        <v>135</v>
      </c>
      <c r="BM256" s="9" t="s">
        <v>506</v>
      </c>
    </row>
    <row r="257" spans="2:65" s="9" customFormat="1" ht="27" customHeight="1">
      <c r="B257" s="22"/>
      <c r="C257" s="117" t="s">
        <v>507</v>
      </c>
      <c r="D257" s="117" t="s">
        <v>137</v>
      </c>
      <c r="E257" s="118" t="s">
        <v>508</v>
      </c>
      <c r="F257" s="190" t="s">
        <v>509</v>
      </c>
      <c r="G257" s="190"/>
      <c r="H257" s="190"/>
      <c r="I257" s="190"/>
      <c r="J257" s="119" t="s">
        <v>302</v>
      </c>
      <c r="K257" s="120">
        <v>9.315</v>
      </c>
      <c r="L257" s="191">
        <v>0</v>
      </c>
      <c r="M257" s="191"/>
      <c r="N257" s="191">
        <f>ROUND($L$257*$K$257,2)</f>
        <v>0</v>
      </c>
      <c r="O257" s="191"/>
      <c r="P257" s="191"/>
      <c r="Q257" s="191"/>
      <c r="R257" s="23"/>
      <c r="T257" s="121"/>
      <c r="U257" s="28" t="s">
        <v>45</v>
      </c>
      <c r="V257" s="122">
        <v>0</v>
      </c>
      <c r="W257" s="122">
        <f>$V$257*$K$257</f>
        <v>0</v>
      </c>
      <c r="X257" s="122">
        <v>0</v>
      </c>
      <c r="Y257" s="122">
        <f>$X$257*$K$257</f>
        <v>0</v>
      </c>
      <c r="Z257" s="122">
        <v>0</v>
      </c>
      <c r="AA257" s="123">
        <f>$Z$257*$K$257</f>
        <v>0</v>
      </c>
      <c r="AR257" s="9" t="s">
        <v>135</v>
      </c>
      <c r="AT257" s="9" t="s">
        <v>137</v>
      </c>
      <c r="AU257" s="9" t="s">
        <v>104</v>
      </c>
      <c r="AY257" s="9" t="s">
        <v>136</v>
      </c>
      <c r="BE257" s="124">
        <f>IF($U$257="základní",$N$257,0)</f>
        <v>0</v>
      </c>
      <c r="BF257" s="124">
        <f>IF($U$257="snížená",$N$257,0)</f>
        <v>0</v>
      </c>
      <c r="BG257" s="124">
        <f>IF($U$257="zákl. přenesená",$N$257,0)</f>
        <v>0</v>
      </c>
      <c r="BH257" s="124">
        <f>IF($U$257="sníž. přenesená",$N$257,0)</f>
        <v>0</v>
      </c>
      <c r="BI257" s="124">
        <f>IF($U$257="nulová",$N$257,0)</f>
        <v>0</v>
      </c>
      <c r="BJ257" s="9" t="s">
        <v>21</v>
      </c>
      <c r="BK257" s="124">
        <f>ROUND($L$257*$K$257,2)</f>
        <v>0</v>
      </c>
      <c r="BL257" s="9" t="s">
        <v>135</v>
      </c>
      <c r="BM257" s="9" t="s">
        <v>510</v>
      </c>
    </row>
    <row r="258" spans="2:65" s="9" customFormat="1" ht="27" customHeight="1">
      <c r="B258" s="22"/>
      <c r="C258" s="117" t="s">
        <v>511</v>
      </c>
      <c r="D258" s="117" t="s">
        <v>137</v>
      </c>
      <c r="E258" s="118" t="s">
        <v>512</v>
      </c>
      <c r="F258" s="190" t="s">
        <v>513</v>
      </c>
      <c r="G258" s="190"/>
      <c r="H258" s="190"/>
      <c r="I258" s="190"/>
      <c r="J258" s="119" t="s">
        <v>302</v>
      </c>
      <c r="K258" s="120">
        <v>5.86</v>
      </c>
      <c r="L258" s="191">
        <v>0</v>
      </c>
      <c r="M258" s="191"/>
      <c r="N258" s="191">
        <f>ROUND($L$258*$K$258,2)</f>
        <v>0</v>
      </c>
      <c r="O258" s="191"/>
      <c r="P258" s="191"/>
      <c r="Q258" s="191"/>
      <c r="R258" s="23"/>
      <c r="T258" s="121"/>
      <c r="U258" s="28" t="s">
        <v>45</v>
      </c>
      <c r="V258" s="122">
        <v>0</v>
      </c>
      <c r="W258" s="122">
        <f>$V$258*$K$258</f>
        <v>0</v>
      </c>
      <c r="X258" s="122">
        <v>0</v>
      </c>
      <c r="Y258" s="122">
        <f>$X$258*$K$258</f>
        <v>0</v>
      </c>
      <c r="Z258" s="122">
        <v>0</v>
      </c>
      <c r="AA258" s="123">
        <f>$Z$258*$K$258</f>
        <v>0</v>
      </c>
      <c r="AR258" s="9" t="s">
        <v>135</v>
      </c>
      <c r="AT258" s="9" t="s">
        <v>137</v>
      </c>
      <c r="AU258" s="9" t="s">
        <v>104</v>
      </c>
      <c r="AY258" s="9" t="s">
        <v>136</v>
      </c>
      <c r="BE258" s="124">
        <f>IF($U$258="základní",$N$258,0)</f>
        <v>0</v>
      </c>
      <c r="BF258" s="124">
        <f>IF($U$258="snížená",$N$258,0)</f>
        <v>0</v>
      </c>
      <c r="BG258" s="124">
        <f>IF($U$258="zákl. přenesená",$N$258,0)</f>
        <v>0</v>
      </c>
      <c r="BH258" s="124">
        <f>IF($U$258="sníž. přenesená",$N$258,0)</f>
        <v>0</v>
      </c>
      <c r="BI258" s="124">
        <f>IF($U$258="nulová",$N$258,0)</f>
        <v>0</v>
      </c>
      <c r="BJ258" s="9" t="s">
        <v>21</v>
      </c>
      <c r="BK258" s="124">
        <f>ROUND($L$258*$K$258,2)</f>
        <v>0</v>
      </c>
      <c r="BL258" s="9" t="s">
        <v>135</v>
      </c>
      <c r="BM258" s="9" t="s">
        <v>514</v>
      </c>
    </row>
    <row r="259" spans="2:65" s="9" customFormat="1" ht="27" customHeight="1">
      <c r="B259" s="22"/>
      <c r="C259" s="117" t="s">
        <v>515</v>
      </c>
      <c r="D259" s="117" t="s">
        <v>137</v>
      </c>
      <c r="E259" s="118" t="s">
        <v>516</v>
      </c>
      <c r="F259" s="190" t="s">
        <v>517</v>
      </c>
      <c r="G259" s="190"/>
      <c r="H259" s="190"/>
      <c r="I259" s="190"/>
      <c r="J259" s="119" t="s">
        <v>302</v>
      </c>
      <c r="K259" s="120">
        <v>19.458</v>
      </c>
      <c r="L259" s="191">
        <v>0</v>
      </c>
      <c r="M259" s="191"/>
      <c r="N259" s="191">
        <f>ROUND($L$259*$K$259,2)</f>
        <v>0</v>
      </c>
      <c r="O259" s="191"/>
      <c r="P259" s="191"/>
      <c r="Q259" s="191"/>
      <c r="R259" s="23"/>
      <c r="T259" s="121"/>
      <c r="U259" s="28" t="s">
        <v>45</v>
      </c>
      <c r="V259" s="122">
        <v>0</v>
      </c>
      <c r="W259" s="122">
        <f>$V$259*$K$259</f>
        <v>0</v>
      </c>
      <c r="X259" s="122">
        <v>0</v>
      </c>
      <c r="Y259" s="122">
        <f>$X$259*$K$259</f>
        <v>0</v>
      </c>
      <c r="Z259" s="122">
        <v>0</v>
      </c>
      <c r="AA259" s="123">
        <f>$Z$259*$K$259</f>
        <v>0</v>
      </c>
      <c r="AR259" s="9" t="s">
        <v>135</v>
      </c>
      <c r="AT259" s="9" t="s">
        <v>137</v>
      </c>
      <c r="AU259" s="9" t="s">
        <v>104</v>
      </c>
      <c r="AY259" s="9" t="s">
        <v>136</v>
      </c>
      <c r="BE259" s="124">
        <f>IF($U$259="základní",$N$259,0)</f>
        <v>0</v>
      </c>
      <c r="BF259" s="124">
        <f>IF($U$259="snížená",$N$259,0)</f>
        <v>0</v>
      </c>
      <c r="BG259" s="124">
        <f>IF($U$259="zákl. přenesená",$N$259,0)</f>
        <v>0</v>
      </c>
      <c r="BH259" s="124">
        <f>IF($U$259="sníž. přenesená",$N$259,0)</f>
        <v>0</v>
      </c>
      <c r="BI259" s="124">
        <f>IF($U$259="nulová",$N$259,0)</f>
        <v>0</v>
      </c>
      <c r="BJ259" s="9" t="s">
        <v>21</v>
      </c>
      <c r="BK259" s="124">
        <f>ROUND($L$259*$K$259,2)</f>
        <v>0</v>
      </c>
      <c r="BL259" s="9" t="s">
        <v>135</v>
      </c>
      <c r="BM259" s="9" t="s">
        <v>518</v>
      </c>
    </row>
    <row r="260" spans="2:65" s="9" customFormat="1" ht="39" customHeight="1">
      <c r="B260" s="22"/>
      <c r="C260" s="117" t="s">
        <v>519</v>
      </c>
      <c r="D260" s="117" t="s">
        <v>137</v>
      </c>
      <c r="E260" s="118" t="s">
        <v>520</v>
      </c>
      <c r="F260" s="190" t="s">
        <v>521</v>
      </c>
      <c r="G260" s="190"/>
      <c r="H260" s="190"/>
      <c r="I260" s="190"/>
      <c r="J260" s="119" t="s">
        <v>302</v>
      </c>
      <c r="K260" s="120">
        <v>59.677</v>
      </c>
      <c r="L260" s="191">
        <v>0</v>
      </c>
      <c r="M260" s="191"/>
      <c r="N260" s="191">
        <f>ROUND($L$260*$K$260,2)</f>
        <v>0</v>
      </c>
      <c r="O260" s="191"/>
      <c r="P260" s="191"/>
      <c r="Q260" s="191"/>
      <c r="R260" s="23"/>
      <c r="T260" s="121"/>
      <c r="U260" s="28" t="s">
        <v>45</v>
      </c>
      <c r="V260" s="122">
        <v>0.066</v>
      </c>
      <c r="W260" s="122">
        <f>$V$260*$K$260</f>
        <v>3.938682</v>
      </c>
      <c r="X260" s="122">
        <v>0</v>
      </c>
      <c r="Y260" s="122">
        <f>$X$260*$K$260</f>
        <v>0</v>
      </c>
      <c r="Z260" s="122">
        <v>0</v>
      </c>
      <c r="AA260" s="123">
        <f>$Z$260*$K$260</f>
        <v>0</v>
      </c>
      <c r="AR260" s="9" t="s">
        <v>135</v>
      </c>
      <c r="AT260" s="9" t="s">
        <v>137</v>
      </c>
      <c r="AU260" s="9" t="s">
        <v>104</v>
      </c>
      <c r="AY260" s="9" t="s">
        <v>136</v>
      </c>
      <c r="BE260" s="124">
        <f>IF($U$260="základní",$N$260,0)</f>
        <v>0</v>
      </c>
      <c r="BF260" s="124">
        <f>IF($U$260="snížená",$N$260,0)</f>
        <v>0</v>
      </c>
      <c r="BG260" s="124">
        <f>IF($U$260="zákl. přenesená",$N$260,0)</f>
        <v>0</v>
      </c>
      <c r="BH260" s="124">
        <f>IF($U$260="sníž. přenesená",$N$260,0)</f>
        <v>0</v>
      </c>
      <c r="BI260" s="124">
        <f>IF($U$260="nulová",$N$260,0)</f>
        <v>0</v>
      </c>
      <c r="BJ260" s="9" t="s">
        <v>21</v>
      </c>
      <c r="BK260" s="124">
        <f>ROUND($L$260*$K$260,2)</f>
        <v>0</v>
      </c>
      <c r="BL260" s="9" t="s">
        <v>135</v>
      </c>
      <c r="BM260" s="9" t="s">
        <v>522</v>
      </c>
    </row>
    <row r="261" spans="2:65" s="9" customFormat="1" ht="27" customHeight="1">
      <c r="B261" s="22"/>
      <c r="C261" s="117" t="s">
        <v>523</v>
      </c>
      <c r="D261" s="117" t="s">
        <v>137</v>
      </c>
      <c r="E261" s="118" t="s">
        <v>524</v>
      </c>
      <c r="F261" s="190" t="s">
        <v>525</v>
      </c>
      <c r="G261" s="190"/>
      <c r="H261" s="190"/>
      <c r="I261" s="190"/>
      <c r="J261" s="119" t="s">
        <v>302</v>
      </c>
      <c r="K261" s="120">
        <v>6.459</v>
      </c>
      <c r="L261" s="191">
        <v>0</v>
      </c>
      <c r="M261" s="191"/>
      <c r="N261" s="191">
        <f>ROUND($L$261*$K$261,2)</f>
        <v>0</v>
      </c>
      <c r="O261" s="191"/>
      <c r="P261" s="191"/>
      <c r="Q261" s="191"/>
      <c r="R261" s="23"/>
      <c r="T261" s="121"/>
      <c r="U261" s="126" t="s">
        <v>45</v>
      </c>
      <c r="V261" s="127">
        <v>0</v>
      </c>
      <c r="W261" s="127">
        <f>$V$261*$K$261</f>
        <v>0</v>
      </c>
      <c r="X261" s="127">
        <v>0</v>
      </c>
      <c r="Y261" s="127">
        <f>$X$261*$K$261</f>
        <v>0</v>
      </c>
      <c r="Z261" s="127">
        <v>0</v>
      </c>
      <c r="AA261" s="128">
        <f>$Z$261*$K$261</f>
        <v>0</v>
      </c>
      <c r="AR261" s="9" t="s">
        <v>135</v>
      </c>
      <c r="AT261" s="9" t="s">
        <v>137</v>
      </c>
      <c r="AU261" s="9" t="s">
        <v>104</v>
      </c>
      <c r="AY261" s="9" t="s">
        <v>136</v>
      </c>
      <c r="BE261" s="124">
        <f>IF($U$261="základní",$N$261,0)</f>
        <v>0</v>
      </c>
      <c r="BF261" s="124">
        <f>IF($U$261="snížená",$N$261,0)</f>
        <v>0</v>
      </c>
      <c r="BG261" s="124">
        <f>IF($U$261="zákl. přenesená",$N$261,0)</f>
        <v>0</v>
      </c>
      <c r="BH261" s="124">
        <f>IF($U$261="sníž. přenesená",$N$261,0)</f>
        <v>0</v>
      </c>
      <c r="BI261" s="124">
        <f>IF($U$261="nulová",$N$261,0)</f>
        <v>0</v>
      </c>
      <c r="BJ261" s="9" t="s">
        <v>21</v>
      </c>
      <c r="BK261" s="124">
        <f>ROUND($L$261*$K$261,2)</f>
        <v>0</v>
      </c>
      <c r="BL261" s="9" t="s">
        <v>135</v>
      </c>
      <c r="BM261" s="9" t="s">
        <v>526</v>
      </c>
    </row>
    <row r="262" spans="2:18" s="9" customFormat="1" ht="7.5" customHeight="1">
      <c r="B262" s="43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5"/>
    </row>
    <row r="263" s="1" customFormat="1" ht="14.25" customHeight="1"/>
  </sheetData>
  <sheetProtection selectLockedCells="1" selectUnlockedCells="1"/>
  <mergeCells count="347">
    <mergeCell ref="F260:I260"/>
    <mergeCell ref="L260:M260"/>
    <mergeCell ref="N260:Q260"/>
    <mergeCell ref="F261:I261"/>
    <mergeCell ref="L261:M261"/>
    <mergeCell ref="N261:Q261"/>
    <mergeCell ref="F258:I258"/>
    <mergeCell ref="L258:M258"/>
    <mergeCell ref="N258:Q258"/>
    <mergeCell ref="F259:I259"/>
    <mergeCell ref="L259:M259"/>
    <mergeCell ref="N259:Q259"/>
    <mergeCell ref="F255:I255"/>
    <mergeCell ref="F256:I256"/>
    <mergeCell ref="L256:M256"/>
    <mergeCell ref="N256:Q256"/>
    <mergeCell ref="F257:I257"/>
    <mergeCell ref="L257:M257"/>
    <mergeCell ref="N257:Q257"/>
    <mergeCell ref="F253:I253"/>
    <mergeCell ref="L253:M253"/>
    <mergeCell ref="N253:Q253"/>
    <mergeCell ref="F254:I254"/>
    <mergeCell ref="L254:M254"/>
    <mergeCell ref="N254:Q254"/>
    <mergeCell ref="F249:I249"/>
    <mergeCell ref="F250:I250"/>
    <mergeCell ref="L250:M250"/>
    <mergeCell ref="N250:Q250"/>
    <mergeCell ref="F251:I251"/>
    <mergeCell ref="N252:Q252"/>
    <mergeCell ref="F245:I245"/>
    <mergeCell ref="L245:M245"/>
    <mergeCell ref="N245:Q245"/>
    <mergeCell ref="F246:I246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1:I241"/>
    <mergeCell ref="L241:M241"/>
    <mergeCell ref="N241:Q241"/>
    <mergeCell ref="F242:I242"/>
    <mergeCell ref="L242:M242"/>
    <mergeCell ref="N242:Q242"/>
    <mergeCell ref="F238:I238"/>
    <mergeCell ref="L238:M238"/>
    <mergeCell ref="N238:Q238"/>
    <mergeCell ref="F239:I239"/>
    <mergeCell ref="F240:I240"/>
    <mergeCell ref="L240:M240"/>
    <mergeCell ref="N240:Q240"/>
    <mergeCell ref="F235:I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F234:I234"/>
    <mergeCell ref="L234:M234"/>
    <mergeCell ref="N234:Q234"/>
    <mergeCell ref="F230:I230"/>
    <mergeCell ref="L230:M230"/>
    <mergeCell ref="N230:Q230"/>
    <mergeCell ref="F231:I231"/>
    <mergeCell ref="L231:M231"/>
    <mergeCell ref="N231:Q231"/>
    <mergeCell ref="F226:I226"/>
    <mergeCell ref="F227:I227"/>
    <mergeCell ref="F228:I228"/>
    <mergeCell ref="L228:M228"/>
    <mergeCell ref="N228:Q228"/>
    <mergeCell ref="F229:I229"/>
    <mergeCell ref="F223:I223"/>
    <mergeCell ref="L223:M223"/>
    <mergeCell ref="N223:Q223"/>
    <mergeCell ref="F224:I224"/>
    <mergeCell ref="F225:I225"/>
    <mergeCell ref="L225:M225"/>
    <mergeCell ref="N225:Q225"/>
    <mergeCell ref="F219:I219"/>
    <mergeCell ref="F220:I220"/>
    <mergeCell ref="L220:M220"/>
    <mergeCell ref="N220:Q220"/>
    <mergeCell ref="F221:I221"/>
    <mergeCell ref="F222:I222"/>
    <mergeCell ref="F217:I217"/>
    <mergeCell ref="L217:M217"/>
    <mergeCell ref="N217:Q217"/>
    <mergeCell ref="F218:I218"/>
    <mergeCell ref="L218:M218"/>
    <mergeCell ref="N218:Q218"/>
    <mergeCell ref="F214:I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F213:I213"/>
    <mergeCell ref="L213:M213"/>
    <mergeCell ref="N213:Q213"/>
    <mergeCell ref="F207:I207"/>
    <mergeCell ref="N208:Q208"/>
    <mergeCell ref="F209:I209"/>
    <mergeCell ref="L209:M209"/>
    <mergeCell ref="N209:Q209"/>
    <mergeCell ref="F210:I210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195:I195"/>
    <mergeCell ref="L195:M195"/>
    <mergeCell ref="N195:Q195"/>
    <mergeCell ref="F196:I196"/>
    <mergeCell ref="N197:Q197"/>
    <mergeCell ref="F198:I198"/>
    <mergeCell ref="L198:M198"/>
    <mergeCell ref="N198:Q198"/>
    <mergeCell ref="F191:I191"/>
    <mergeCell ref="N192:Q192"/>
    <mergeCell ref="F193:I193"/>
    <mergeCell ref="L193:M193"/>
    <mergeCell ref="N193:Q193"/>
    <mergeCell ref="F194:I194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N181:Q181"/>
    <mergeCell ref="F182:I182"/>
    <mergeCell ref="F183:I183"/>
    <mergeCell ref="L183:M183"/>
    <mergeCell ref="N183:Q183"/>
    <mergeCell ref="F184:I184"/>
    <mergeCell ref="F177:I177"/>
    <mergeCell ref="F178:I178"/>
    <mergeCell ref="F179:I179"/>
    <mergeCell ref="F180:I180"/>
    <mergeCell ref="F181:I181"/>
    <mergeCell ref="L181:M181"/>
    <mergeCell ref="F174:I174"/>
    <mergeCell ref="L174:M174"/>
    <mergeCell ref="N174:Q174"/>
    <mergeCell ref="F175:I175"/>
    <mergeCell ref="F176:I176"/>
    <mergeCell ref="L176:M176"/>
    <mergeCell ref="N176:Q176"/>
    <mergeCell ref="F168:I168"/>
    <mergeCell ref="F169:I169"/>
    <mergeCell ref="F170:I170"/>
    <mergeCell ref="F171:I171"/>
    <mergeCell ref="F172:I172"/>
    <mergeCell ref="F173:I173"/>
    <mergeCell ref="F164:I164"/>
    <mergeCell ref="F165:I165"/>
    <mergeCell ref="L165:M165"/>
    <mergeCell ref="N165:Q165"/>
    <mergeCell ref="F166:I166"/>
    <mergeCell ref="F167:I167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43:I143"/>
    <mergeCell ref="L143:M143"/>
    <mergeCell ref="N143:Q143"/>
    <mergeCell ref="F144:I144"/>
    <mergeCell ref="F145:I145"/>
    <mergeCell ref="L145:M145"/>
    <mergeCell ref="N145:Q145"/>
    <mergeCell ref="L140:M140"/>
    <mergeCell ref="N140:Q140"/>
    <mergeCell ref="F141:I141"/>
    <mergeCell ref="L141:M141"/>
    <mergeCell ref="N141:Q141"/>
    <mergeCell ref="F142:I142"/>
    <mergeCell ref="F135:I135"/>
    <mergeCell ref="F136:I136"/>
    <mergeCell ref="F137:I137"/>
    <mergeCell ref="F138:I138"/>
    <mergeCell ref="F139:I139"/>
    <mergeCell ref="F140:I140"/>
    <mergeCell ref="F131:I131"/>
    <mergeCell ref="F132:I132"/>
    <mergeCell ref="L132:M132"/>
    <mergeCell ref="N132:Q132"/>
    <mergeCell ref="F133:I133"/>
    <mergeCell ref="F134:I134"/>
    <mergeCell ref="F128:I128"/>
    <mergeCell ref="L128:M128"/>
    <mergeCell ref="N128:Q128"/>
    <mergeCell ref="F129:I129"/>
    <mergeCell ref="F130:I130"/>
    <mergeCell ref="L130:M130"/>
    <mergeCell ref="N130:Q130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N116:Q116"/>
    <mergeCell ref="N117:Q117"/>
    <mergeCell ref="N118:Q118"/>
    <mergeCell ref="F119:I119"/>
    <mergeCell ref="L119:M119"/>
    <mergeCell ref="N119:Q119"/>
    <mergeCell ref="F108:P108"/>
    <mergeCell ref="M110:P110"/>
    <mergeCell ref="M112:Q112"/>
    <mergeCell ref="M113:Q113"/>
    <mergeCell ref="F115:I115"/>
    <mergeCell ref="L115:M115"/>
    <mergeCell ref="N115:Q115"/>
    <mergeCell ref="N94:Q94"/>
    <mergeCell ref="N95:Q95"/>
    <mergeCell ref="N97:Q97"/>
    <mergeCell ref="L99:Q99"/>
    <mergeCell ref="C105:Q105"/>
    <mergeCell ref="F107:P107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15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1"/>
  <sheetViews>
    <sheetView showGridLines="0" tabSelected="1" zoomScalePageLayoutView="0" workbookViewId="0" topLeftCell="A1">
      <pane ySplit="1" topLeftCell="A221" activePane="bottomLeft" state="frozen"/>
      <selection pane="topLeft" activeCell="A1" sqref="A1"/>
      <selection pane="bottomLeft" activeCell="L103" sqref="L103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2"/>
      <c r="B1" s="4"/>
      <c r="C1" s="4"/>
      <c r="D1" s="5" t="s">
        <v>1</v>
      </c>
      <c r="E1" s="4"/>
      <c r="F1" s="6" t="s">
        <v>99</v>
      </c>
      <c r="G1" s="6"/>
      <c r="H1" s="177" t="s">
        <v>100</v>
      </c>
      <c r="I1" s="177"/>
      <c r="J1" s="177"/>
      <c r="K1" s="177"/>
      <c r="L1" s="6" t="s">
        <v>101</v>
      </c>
      <c r="M1" s="4"/>
      <c r="N1" s="4"/>
      <c r="O1" s="5" t="s">
        <v>102</v>
      </c>
      <c r="P1" s="4"/>
      <c r="Q1" s="4"/>
      <c r="R1" s="4"/>
      <c r="S1" s="6" t="s">
        <v>103</v>
      </c>
      <c r="T1" s="6"/>
      <c r="U1" s="82"/>
      <c r="V1" s="82"/>
    </row>
    <row r="2" spans="3:56" s="1" customFormat="1" ht="37.5" customHeight="1">
      <c r="C2" s="156" t="s">
        <v>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57" t="s">
        <v>7</v>
      </c>
      <c r="T2" s="157"/>
      <c r="U2" s="157"/>
      <c r="V2" s="157"/>
      <c r="W2" s="157"/>
      <c r="X2" s="157"/>
      <c r="Y2" s="157"/>
      <c r="Z2" s="157"/>
      <c r="AA2" s="157"/>
      <c r="AB2" s="157"/>
      <c r="AC2" s="157"/>
      <c r="AT2" s="1" t="s">
        <v>94</v>
      </c>
      <c r="AZ2" s="9" t="s">
        <v>171</v>
      </c>
      <c r="BA2" s="9" t="s">
        <v>32</v>
      </c>
      <c r="BB2" s="9" t="s">
        <v>32</v>
      </c>
      <c r="BC2" s="9" t="s">
        <v>527</v>
      </c>
      <c r="BD2" s="9" t="s">
        <v>104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104</v>
      </c>
    </row>
    <row r="4" spans="2:46" s="1" customFormat="1" ht="37.5" customHeight="1">
      <c r="B4" s="13"/>
      <c r="C4" s="158" t="s">
        <v>105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16</v>
      </c>
      <c r="F6" s="178" t="str">
        <f>'Rekapitulace stavby'!$K$6</f>
        <v>Hřebeč-Netřeby dostavba kanalizace, tlakové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4"/>
    </row>
    <row r="7" spans="2:18" s="9" customFormat="1" ht="33.75" customHeight="1">
      <c r="B7" s="22"/>
      <c r="D7" s="17" t="s">
        <v>106</v>
      </c>
      <c r="F7" s="160" t="s">
        <v>528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R7" s="23"/>
    </row>
    <row r="8" spans="2:18" s="9" customFormat="1" ht="15" customHeight="1">
      <c r="B8" s="22"/>
      <c r="D8" s="18" t="s">
        <v>19</v>
      </c>
      <c r="F8" s="19"/>
      <c r="M8" s="18" t="s">
        <v>20</v>
      </c>
      <c r="O8" s="19"/>
      <c r="R8" s="23"/>
    </row>
    <row r="9" spans="2:18" s="9" customFormat="1" ht="15" customHeight="1">
      <c r="B9" s="22"/>
      <c r="D9" s="18" t="s">
        <v>22</v>
      </c>
      <c r="F9" s="19" t="s">
        <v>23</v>
      </c>
      <c r="M9" s="18" t="s">
        <v>24</v>
      </c>
      <c r="O9" s="179" t="str">
        <f>'Rekapitulace stavby'!$AN$8</f>
        <v>Vyplnit</v>
      </c>
      <c r="P9" s="179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27</v>
      </c>
      <c r="M11" s="18" t="s">
        <v>28</v>
      </c>
      <c r="O11" s="159"/>
      <c r="P11" s="159"/>
      <c r="R11" s="23"/>
    </row>
    <row r="12" spans="2:18" s="9" customFormat="1" ht="18.75" customHeight="1">
      <c r="B12" s="22"/>
      <c r="E12" s="19" t="s">
        <v>29</v>
      </c>
      <c r="M12" s="18" t="s">
        <v>30</v>
      </c>
      <c r="O12" s="159"/>
      <c r="P12" s="159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31</v>
      </c>
      <c r="M14" s="18" t="s">
        <v>28</v>
      </c>
      <c r="O14" s="159">
        <f>IF('Rekapitulace stavby'!$AN$13="","",'Rekapitulace stavby'!$AN$13)</f>
      </c>
      <c r="P14" s="159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M15" s="18" t="s">
        <v>30</v>
      </c>
      <c r="O15" s="159">
        <f>IF('Rekapitulace stavby'!$AN$14="","",'Rekapitulace stavby'!$AN$14)</f>
      </c>
      <c r="P15" s="159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33</v>
      </c>
      <c r="M17" s="18" t="s">
        <v>28</v>
      </c>
      <c r="O17" s="159" t="s">
        <v>34</v>
      </c>
      <c r="P17" s="159"/>
      <c r="R17" s="23"/>
    </row>
    <row r="18" spans="2:18" s="9" customFormat="1" ht="18.75" customHeight="1">
      <c r="B18" s="22"/>
      <c r="E18" s="19" t="s">
        <v>35</v>
      </c>
      <c r="M18" s="18" t="s">
        <v>30</v>
      </c>
      <c r="O18" s="159" t="s">
        <v>36</v>
      </c>
      <c r="P18" s="159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38</v>
      </c>
      <c r="M20" s="18" t="s">
        <v>28</v>
      </c>
      <c r="O20" s="159"/>
      <c r="P20" s="159"/>
      <c r="R20" s="23"/>
    </row>
    <row r="21" spans="2:18" s="9" customFormat="1" ht="18.75" customHeight="1">
      <c r="B21" s="22"/>
      <c r="E21" s="19" t="s">
        <v>39</v>
      </c>
      <c r="M21" s="18" t="s">
        <v>30</v>
      </c>
      <c r="O21" s="159"/>
      <c r="P21" s="159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40</v>
      </c>
      <c r="R23" s="23"/>
    </row>
    <row r="24" spans="2:18" s="83" customFormat="1" ht="15.75" customHeight="1">
      <c r="B24" s="84"/>
      <c r="E24" s="161"/>
      <c r="F24" s="161"/>
      <c r="G24" s="161"/>
      <c r="H24" s="161"/>
      <c r="I24" s="161"/>
      <c r="J24" s="161"/>
      <c r="K24" s="161"/>
      <c r="L24" s="161"/>
      <c r="R24" s="85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6" t="s">
        <v>108</v>
      </c>
      <c r="M27" s="162">
        <f>$N$88</f>
        <v>0</v>
      </c>
      <c r="N27" s="162"/>
      <c r="O27" s="162"/>
      <c r="P27" s="162"/>
      <c r="R27" s="23"/>
    </row>
    <row r="28" spans="2:18" s="9" customFormat="1" ht="15" customHeight="1">
      <c r="B28" s="22"/>
      <c r="D28" s="21" t="s">
        <v>109</v>
      </c>
      <c r="M28" s="162">
        <f>$N$98</f>
        <v>0</v>
      </c>
      <c r="N28" s="162"/>
      <c r="O28" s="162"/>
      <c r="P28" s="16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7" t="s">
        <v>43</v>
      </c>
      <c r="M30" s="180">
        <f>ROUND($M$27+$M$28,2)</f>
        <v>0</v>
      </c>
      <c r="N30" s="180"/>
      <c r="O30" s="180"/>
      <c r="P30" s="180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44</v>
      </c>
      <c r="E32" s="27" t="s">
        <v>45</v>
      </c>
      <c r="F32" s="88">
        <v>0.21</v>
      </c>
      <c r="G32" s="89" t="s">
        <v>46</v>
      </c>
      <c r="H32" s="181">
        <f>ROUND((SUM($BE$98:$BE$99)+SUM($BE$117:$BE$220)),2)</f>
        <v>0</v>
      </c>
      <c r="I32" s="181"/>
      <c r="J32" s="181"/>
      <c r="M32" s="181">
        <f>ROUND(ROUND((SUM($BE$98:$BE$99)+SUM($BE$117:$BE$220)),2)*$F$32,2)</f>
        <v>0</v>
      </c>
      <c r="N32" s="181"/>
      <c r="O32" s="181"/>
      <c r="P32" s="181"/>
      <c r="R32" s="23"/>
    </row>
    <row r="33" spans="2:18" s="9" customFormat="1" ht="15" customHeight="1">
      <c r="B33" s="22"/>
      <c r="E33" s="27" t="s">
        <v>47</v>
      </c>
      <c r="F33" s="88">
        <v>0.15</v>
      </c>
      <c r="G33" s="89" t="s">
        <v>46</v>
      </c>
      <c r="H33" s="181">
        <f>ROUND((SUM($BF$98:$BF$99)+SUM($BF$117:$BF$220)),2)</f>
        <v>0</v>
      </c>
      <c r="I33" s="181"/>
      <c r="J33" s="181"/>
      <c r="M33" s="181">
        <f>ROUND(ROUND((SUM($BF$98:$BF$99)+SUM($BF$117:$BF$220)),2)*$F$33,2)</f>
        <v>0</v>
      </c>
      <c r="N33" s="181"/>
      <c r="O33" s="181"/>
      <c r="P33" s="181"/>
      <c r="R33" s="23"/>
    </row>
    <row r="34" spans="2:18" s="9" customFormat="1" ht="15" customHeight="1" hidden="1">
      <c r="B34" s="22"/>
      <c r="E34" s="27" t="s">
        <v>48</v>
      </c>
      <c r="F34" s="88">
        <v>0.21</v>
      </c>
      <c r="G34" s="89" t="s">
        <v>46</v>
      </c>
      <c r="H34" s="181">
        <f>ROUND((SUM($BG$98:$BG$99)+SUM($BG$117:$BG$220)),2)</f>
        <v>0</v>
      </c>
      <c r="I34" s="181"/>
      <c r="J34" s="181"/>
      <c r="M34" s="181">
        <v>0</v>
      </c>
      <c r="N34" s="181"/>
      <c r="O34" s="181"/>
      <c r="P34" s="181"/>
      <c r="R34" s="23"/>
    </row>
    <row r="35" spans="2:18" s="9" customFormat="1" ht="15" customHeight="1" hidden="1">
      <c r="B35" s="22"/>
      <c r="E35" s="27" t="s">
        <v>49</v>
      </c>
      <c r="F35" s="88">
        <v>0.15</v>
      </c>
      <c r="G35" s="89" t="s">
        <v>46</v>
      </c>
      <c r="H35" s="181">
        <f>ROUND((SUM($BH$98:$BH$99)+SUM($BH$117:$BH$220)),2)</f>
        <v>0</v>
      </c>
      <c r="I35" s="181"/>
      <c r="J35" s="181"/>
      <c r="M35" s="181">
        <v>0</v>
      </c>
      <c r="N35" s="181"/>
      <c r="O35" s="181"/>
      <c r="P35" s="181"/>
      <c r="R35" s="23"/>
    </row>
    <row r="36" spans="2:18" s="9" customFormat="1" ht="15" customHeight="1" hidden="1">
      <c r="B36" s="22"/>
      <c r="E36" s="27" t="s">
        <v>50</v>
      </c>
      <c r="F36" s="88">
        <v>0</v>
      </c>
      <c r="G36" s="89" t="s">
        <v>46</v>
      </c>
      <c r="H36" s="181">
        <f>ROUND((SUM($BI$98:$BI$99)+SUM($BI$117:$BI$220)),2)</f>
        <v>0</v>
      </c>
      <c r="I36" s="181"/>
      <c r="J36" s="181"/>
      <c r="M36" s="181">
        <v>0</v>
      </c>
      <c r="N36" s="181"/>
      <c r="O36" s="181"/>
      <c r="P36" s="181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51</v>
      </c>
      <c r="E38" s="32"/>
      <c r="F38" s="32"/>
      <c r="G38" s="90" t="s">
        <v>52</v>
      </c>
      <c r="H38" s="33" t="s">
        <v>53</v>
      </c>
      <c r="I38" s="32"/>
      <c r="J38" s="32"/>
      <c r="K38" s="32"/>
      <c r="L38" s="167">
        <f>SUM($M$30:$M$36)</f>
        <v>0</v>
      </c>
      <c r="M38" s="167"/>
      <c r="N38" s="167"/>
      <c r="O38" s="167"/>
      <c r="P38" s="167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54</v>
      </c>
      <c r="E50" s="35"/>
      <c r="F50" s="35"/>
      <c r="G50" s="35"/>
      <c r="H50" s="36"/>
      <c r="J50" s="34" t="s">
        <v>55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56</v>
      </c>
      <c r="E59" s="40"/>
      <c r="F59" s="40"/>
      <c r="G59" s="41" t="s">
        <v>57</v>
      </c>
      <c r="H59" s="42"/>
      <c r="J59" s="39" t="s">
        <v>56</v>
      </c>
      <c r="K59" s="40"/>
      <c r="L59" s="40"/>
      <c r="M59" s="40"/>
      <c r="N59" s="41" t="s">
        <v>57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58</v>
      </c>
      <c r="E61" s="35"/>
      <c r="F61" s="35"/>
      <c r="G61" s="35"/>
      <c r="H61" s="36"/>
      <c r="J61" s="34" t="s">
        <v>59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56</v>
      </c>
      <c r="E70" s="40"/>
      <c r="F70" s="40"/>
      <c r="G70" s="41" t="s">
        <v>57</v>
      </c>
      <c r="H70" s="42"/>
      <c r="J70" s="39" t="s">
        <v>56</v>
      </c>
      <c r="K70" s="40"/>
      <c r="L70" s="40"/>
      <c r="M70" s="40"/>
      <c r="N70" s="41" t="s">
        <v>57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58" t="s">
        <v>110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16</v>
      </c>
      <c r="F78" s="178" t="str">
        <f>$F$6</f>
        <v>Hřebeč-Netřeby dostavba kanalizace, tlakové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3"/>
    </row>
    <row r="79" spans="2:18" s="9" customFormat="1" ht="37.5" customHeight="1">
      <c r="B79" s="22"/>
      <c r="C79" s="51" t="s">
        <v>106</v>
      </c>
      <c r="F79" s="168" t="str">
        <f>$F$7</f>
        <v>K02a - Stoka B1 - přípojky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22</v>
      </c>
      <c r="F81" s="19" t="str">
        <f>$F$9</f>
        <v>Hřebeč</v>
      </c>
      <c r="K81" s="18" t="s">
        <v>24</v>
      </c>
      <c r="M81" s="179" t="str">
        <f>IF($O$9="","",$O$9)</f>
        <v>Vyplnit</v>
      </c>
      <c r="N81" s="179"/>
      <c r="O81" s="179"/>
      <c r="P81" s="179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27</v>
      </c>
      <c r="F83" s="19" t="str">
        <f>$E$12</f>
        <v>Obec Hřebeč</v>
      </c>
      <c r="K83" s="18" t="s">
        <v>33</v>
      </c>
      <c r="M83" s="159" t="str">
        <f>$E$18</f>
        <v>D plus, projektová a inženýrská a.s.</v>
      </c>
      <c r="N83" s="159"/>
      <c r="O83" s="159"/>
      <c r="P83" s="159"/>
      <c r="Q83" s="159"/>
      <c r="R83" s="23"/>
    </row>
    <row r="84" spans="2:18" s="9" customFormat="1" ht="15" customHeight="1">
      <c r="B84" s="22"/>
      <c r="C84" s="18" t="s">
        <v>31</v>
      </c>
      <c r="F84" s="19" t="str">
        <f>IF($E$15="","",$E$15)</f>
        <v> </v>
      </c>
      <c r="K84" s="18" t="s">
        <v>38</v>
      </c>
      <c r="M84" s="159" t="str">
        <f>$E$21</f>
        <v>Ing.Natálie Veselá</v>
      </c>
      <c r="N84" s="159"/>
      <c r="O84" s="159"/>
      <c r="P84" s="159"/>
      <c r="Q84" s="159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82" t="s">
        <v>111</v>
      </c>
      <c r="D86" s="182"/>
      <c r="E86" s="182"/>
      <c r="F86" s="182"/>
      <c r="G86" s="182"/>
      <c r="H86" s="30"/>
      <c r="I86" s="30"/>
      <c r="J86" s="30"/>
      <c r="K86" s="30"/>
      <c r="L86" s="30"/>
      <c r="M86" s="30"/>
      <c r="N86" s="182" t="s">
        <v>112</v>
      </c>
      <c r="O86" s="182"/>
      <c r="P86" s="182"/>
      <c r="Q86" s="18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113</v>
      </c>
      <c r="N88" s="173">
        <f>$N$117</f>
        <v>0</v>
      </c>
      <c r="O88" s="173"/>
      <c r="P88" s="173"/>
      <c r="Q88" s="173"/>
      <c r="R88" s="23"/>
      <c r="AU88" s="9" t="s">
        <v>114</v>
      </c>
    </row>
    <row r="89" spans="2:18" s="67" customFormat="1" ht="25.5" customHeight="1">
      <c r="B89" s="91"/>
      <c r="D89" s="92" t="s">
        <v>178</v>
      </c>
      <c r="N89" s="183">
        <f>$N$118</f>
        <v>0</v>
      </c>
      <c r="O89" s="183"/>
      <c r="P89" s="183"/>
      <c r="Q89" s="183"/>
      <c r="R89" s="93"/>
    </row>
    <row r="90" spans="2:18" s="86" customFormat="1" ht="21" customHeight="1">
      <c r="B90" s="94"/>
      <c r="D90" s="95" t="s">
        <v>179</v>
      </c>
      <c r="N90" s="184">
        <f>$N$119</f>
        <v>0</v>
      </c>
      <c r="O90" s="184"/>
      <c r="P90" s="184"/>
      <c r="Q90" s="184"/>
      <c r="R90" s="96"/>
    </row>
    <row r="91" spans="2:18" s="86" customFormat="1" ht="21" customHeight="1">
      <c r="B91" s="94"/>
      <c r="D91" s="95" t="s">
        <v>529</v>
      </c>
      <c r="N91" s="184">
        <f>$N$166</f>
        <v>0</v>
      </c>
      <c r="O91" s="184"/>
      <c r="P91" s="184"/>
      <c r="Q91" s="184"/>
      <c r="R91" s="96"/>
    </row>
    <row r="92" spans="2:18" s="86" customFormat="1" ht="21" customHeight="1">
      <c r="B92" s="94"/>
      <c r="D92" s="95" t="s">
        <v>180</v>
      </c>
      <c r="N92" s="184">
        <f>$N$169</f>
        <v>0</v>
      </c>
      <c r="O92" s="184"/>
      <c r="P92" s="184"/>
      <c r="Q92" s="184"/>
      <c r="R92" s="96"/>
    </row>
    <row r="93" spans="2:18" s="86" customFormat="1" ht="21" customHeight="1">
      <c r="B93" s="94"/>
      <c r="D93" s="95" t="s">
        <v>181</v>
      </c>
      <c r="N93" s="184">
        <f>$N$172</f>
        <v>0</v>
      </c>
      <c r="O93" s="184"/>
      <c r="P93" s="184"/>
      <c r="Q93" s="184"/>
      <c r="R93" s="96"/>
    </row>
    <row r="94" spans="2:18" s="86" customFormat="1" ht="21" customHeight="1">
      <c r="B94" s="94"/>
      <c r="D94" s="95" t="s">
        <v>182</v>
      </c>
      <c r="N94" s="184">
        <f>$N$183</f>
        <v>0</v>
      </c>
      <c r="O94" s="184"/>
      <c r="P94" s="184"/>
      <c r="Q94" s="184"/>
      <c r="R94" s="96"/>
    </row>
    <row r="95" spans="2:18" s="86" customFormat="1" ht="21" customHeight="1">
      <c r="B95" s="94"/>
      <c r="D95" s="95" t="s">
        <v>183</v>
      </c>
      <c r="N95" s="184">
        <f>$N$206</f>
        <v>0</v>
      </c>
      <c r="O95" s="184"/>
      <c r="P95" s="184"/>
      <c r="Q95" s="184"/>
      <c r="R95" s="96"/>
    </row>
    <row r="96" spans="2:18" s="86" customFormat="1" ht="21" customHeight="1">
      <c r="B96" s="94"/>
      <c r="D96" s="95" t="s">
        <v>184</v>
      </c>
      <c r="N96" s="184">
        <f>$N$211</f>
        <v>0</v>
      </c>
      <c r="O96" s="184"/>
      <c r="P96" s="184"/>
      <c r="Q96" s="184"/>
      <c r="R96" s="96"/>
    </row>
    <row r="97" spans="2:18" s="9" customFormat="1" ht="22.5" customHeight="1">
      <c r="B97" s="22"/>
      <c r="R97" s="23"/>
    </row>
    <row r="98" spans="2:21" s="9" customFormat="1" ht="30" customHeight="1">
      <c r="B98" s="22"/>
      <c r="C98" s="62" t="s">
        <v>119</v>
      </c>
      <c r="N98" s="173">
        <v>0</v>
      </c>
      <c r="O98" s="173"/>
      <c r="P98" s="173"/>
      <c r="Q98" s="173"/>
      <c r="R98" s="23"/>
      <c r="T98" s="97"/>
      <c r="U98" s="98" t="s">
        <v>44</v>
      </c>
    </row>
    <row r="99" spans="2:18" s="9" customFormat="1" ht="18.75" customHeight="1">
      <c r="B99" s="22"/>
      <c r="R99" s="23"/>
    </row>
    <row r="100" spans="2:18" s="9" customFormat="1" ht="30" customHeight="1">
      <c r="B100" s="22"/>
      <c r="C100" s="81" t="s">
        <v>98</v>
      </c>
      <c r="D100" s="30"/>
      <c r="E100" s="30"/>
      <c r="F100" s="30"/>
      <c r="G100" s="30"/>
      <c r="H100" s="30"/>
      <c r="I100" s="30"/>
      <c r="J100" s="30"/>
      <c r="K100" s="30"/>
      <c r="L100" s="176">
        <f>ROUND(SUM($N$88+$N$98),2)</f>
        <v>0</v>
      </c>
      <c r="M100" s="176"/>
      <c r="N100" s="176"/>
      <c r="O100" s="176"/>
      <c r="P100" s="176"/>
      <c r="Q100" s="176"/>
      <c r="R100" s="23"/>
    </row>
    <row r="101" spans="2:18" s="9" customFormat="1" ht="7.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</row>
    <row r="105" spans="2:18" s="9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</row>
    <row r="106" spans="2:18" s="9" customFormat="1" ht="37.5" customHeight="1">
      <c r="B106" s="22"/>
      <c r="C106" s="158" t="s">
        <v>120</v>
      </c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23"/>
    </row>
    <row r="107" spans="2:18" s="9" customFormat="1" ht="7.5" customHeight="1">
      <c r="B107" s="22"/>
      <c r="R107" s="23"/>
    </row>
    <row r="108" spans="2:18" s="9" customFormat="1" ht="30.75" customHeight="1">
      <c r="B108" s="22"/>
      <c r="C108" s="18" t="s">
        <v>16</v>
      </c>
      <c r="F108" s="178" t="str">
        <f>$F$6</f>
        <v>Hřebeč-Netřeby dostavba kanalizace, tlakové</v>
      </c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R108" s="23"/>
    </row>
    <row r="109" spans="2:18" s="9" customFormat="1" ht="37.5" customHeight="1">
      <c r="B109" s="22"/>
      <c r="C109" s="51" t="s">
        <v>106</v>
      </c>
      <c r="F109" s="168" t="str">
        <f>$F$7</f>
        <v>K02a - Stoka B1 - přípojky</v>
      </c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R109" s="23"/>
    </row>
    <row r="110" spans="2:18" s="9" customFormat="1" ht="7.5" customHeight="1">
      <c r="B110" s="22"/>
      <c r="R110" s="23"/>
    </row>
    <row r="111" spans="2:18" s="9" customFormat="1" ht="18.75" customHeight="1">
      <c r="B111" s="22"/>
      <c r="C111" s="18" t="s">
        <v>22</v>
      </c>
      <c r="F111" s="19" t="str">
        <f>$F$9</f>
        <v>Hřebeč</v>
      </c>
      <c r="K111" s="18" t="s">
        <v>24</v>
      </c>
      <c r="M111" s="179" t="str">
        <f>IF($O$9="","",$O$9)</f>
        <v>Vyplnit</v>
      </c>
      <c r="N111" s="179"/>
      <c r="O111" s="179"/>
      <c r="P111" s="179"/>
      <c r="R111" s="23"/>
    </row>
    <row r="112" spans="2:18" s="9" customFormat="1" ht="7.5" customHeight="1">
      <c r="B112" s="22"/>
      <c r="R112" s="23"/>
    </row>
    <row r="113" spans="2:18" s="9" customFormat="1" ht="15.75" customHeight="1">
      <c r="B113" s="22"/>
      <c r="C113" s="18" t="s">
        <v>27</v>
      </c>
      <c r="F113" s="19" t="str">
        <f>$E$12</f>
        <v>Obec Hřebeč</v>
      </c>
      <c r="K113" s="18" t="s">
        <v>33</v>
      </c>
      <c r="M113" s="159" t="str">
        <f>$E$18</f>
        <v>D plus, projektová a inženýrská a.s.</v>
      </c>
      <c r="N113" s="159"/>
      <c r="O113" s="159"/>
      <c r="P113" s="159"/>
      <c r="Q113" s="159"/>
      <c r="R113" s="23"/>
    </row>
    <row r="114" spans="2:18" s="9" customFormat="1" ht="15" customHeight="1">
      <c r="B114" s="22"/>
      <c r="C114" s="18" t="s">
        <v>31</v>
      </c>
      <c r="F114" s="19" t="str">
        <f>IF($E$15="","",$E$15)</f>
        <v> </v>
      </c>
      <c r="K114" s="18" t="s">
        <v>38</v>
      </c>
      <c r="M114" s="159" t="str">
        <f>$E$21</f>
        <v>Ing.Natálie Veselá</v>
      </c>
      <c r="N114" s="159"/>
      <c r="O114" s="159"/>
      <c r="P114" s="159"/>
      <c r="Q114" s="159"/>
      <c r="R114" s="23"/>
    </row>
    <row r="115" spans="2:18" s="9" customFormat="1" ht="11.25" customHeight="1">
      <c r="B115" s="22"/>
      <c r="R115" s="23"/>
    </row>
    <row r="116" spans="2:27" s="99" customFormat="1" ht="30" customHeight="1">
      <c r="B116" s="100"/>
      <c r="C116" s="101" t="s">
        <v>121</v>
      </c>
      <c r="D116" s="102" t="s">
        <v>122</v>
      </c>
      <c r="E116" s="102" t="s">
        <v>62</v>
      </c>
      <c r="F116" s="185" t="s">
        <v>123</v>
      </c>
      <c r="G116" s="185"/>
      <c r="H116" s="185"/>
      <c r="I116" s="185"/>
      <c r="J116" s="102" t="s">
        <v>124</v>
      </c>
      <c r="K116" s="102" t="s">
        <v>125</v>
      </c>
      <c r="L116" s="185" t="s">
        <v>126</v>
      </c>
      <c r="M116" s="185"/>
      <c r="N116" s="186" t="s">
        <v>127</v>
      </c>
      <c r="O116" s="186"/>
      <c r="P116" s="186"/>
      <c r="Q116" s="186"/>
      <c r="R116" s="103"/>
      <c r="T116" s="57" t="s">
        <v>128</v>
      </c>
      <c r="U116" s="58" t="s">
        <v>44</v>
      </c>
      <c r="V116" s="58" t="s">
        <v>129</v>
      </c>
      <c r="W116" s="58" t="s">
        <v>130</v>
      </c>
      <c r="X116" s="58" t="s">
        <v>131</v>
      </c>
      <c r="Y116" s="58" t="s">
        <v>132</v>
      </c>
      <c r="Z116" s="58" t="s">
        <v>133</v>
      </c>
      <c r="AA116" s="59" t="s">
        <v>134</v>
      </c>
    </row>
    <row r="117" spans="2:63" s="9" customFormat="1" ht="30" customHeight="1">
      <c r="B117" s="22"/>
      <c r="C117" s="62" t="s">
        <v>108</v>
      </c>
      <c r="N117" s="187">
        <f>$BK$117</f>
        <v>0</v>
      </c>
      <c r="O117" s="187"/>
      <c r="P117" s="187"/>
      <c r="Q117" s="187"/>
      <c r="R117" s="23"/>
      <c r="T117" s="61"/>
      <c r="U117" s="35"/>
      <c r="V117" s="35"/>
      <c r="W117" s="104">
        <f>$W$118</f>
        <v>259.121613</v>
      </c>
      <c r="X117" s="35"/>
      <c r="Y117" s="104">
        <f>$Y$118</f>
        <v>45.65046077</v>
      </c>
      <c r="Z117" s="35"/>
      <c r="AA117" s="105">
        <f>$AA$118</f>
        <v>24.092799999999997</v>
      </c>
      <c r="AT117" s="9" t="s">
        <v>79</v>
      </c>
      <c r="AU117" s="9" t="s">
        <v>114</v>
      </c>
      <c r="BK117" s="106">
        <f>$BK$118</f>
        <v>0</v>
      </c>
    </row>
    <row r="118" spans="2:63" s="107" customFormat="1" ht="37.5" customHeight="1">
      <c r="B118" s="108"/>
      <c r="D118" s="109" t="s">
        <v>178</v>
      </c>
      <c r="E118" s="109"/>
      <c r="F118" s="109"/>
      <c r="G118" s="109"/>
      <c r="H118" s="109"/>
      <c r="I118" s="109"/>
      <c r="J118" s="109"/>
      <c r="K118" s="109"/>
      <c r="L118" s="109"/>
      <c r="M118" s="109"/>
      <c r="N118" s="188">
        <f>$BK$118</f>
        <v>0</v>
      </c>
      <c r="O118" s="188"/>
      <c r="P118" s="188"/>
      <c r="Q118" s="188"/>
      <c r="R118" s="110"/>
      <c r="T118" s="111"/>
      <c r="W118" s="112">
        <f>$W$119+$W$166+$W$169+$W$172+$W$183+$W$206+$W$211</f>
        <v>259.121613</v>
      </c>
      <c r="Y118" s="112">
        <f>$Y$119+$Y$166+$Y$169+$Y$172+$Y$183+$Y$206+$Y$211</f>
        <v>45.65046077</v>
      </c>
      <c r="AA118" s="113">
        <f>$AA$119+$AA$166+$AA$169+$AA$172+$AA$183+$AA$206+$AA$211</f>
        <v>24.092799999999997</v>
      </c>
      <c r="AR118" s="114" t="s">
        <v>21</v>
      </c>
      <c r="AT118" s="114" t="s">
        <v>79</v>
      </c>
      <c r="AU118" s="114" t="s">
        <v>80</v>
      </c>
      <c r="AY118" s="114" t="s">
        <v>136</v>
      </c>
      <c r="BK118" s="115">
        <f>$BK$119+$BK$166+$BK$169+$BK$172+$BK$183+$BK$206+$BK$211</f>
        <v>0</v>
      </c>
    </row>
    <row r="119" spans="2:63" s="107" customFormat="1" ht="21" customHeight="1">
      <c r="B119" s="108"/>
      <c r="D119" s="116" t="s">
        <v>179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189">
        <f>$BK$119</f>
        <v>0</v>
      </c>
      <c r="O119" s="189"/>
      <c r="P119" s="189"/>
      <c r="Q119" s="189"/>
      <c r="R119" s="110"/>
      <c r="T119" s="111"/>
      <c r="W119" s="112">
        <f>SUM($W$120:$W$165)</f>
        <v>219.298937</v>
      </c>
      <c r="Y119" s="112">
        <f>SUM($Y$120:$Y$165)</f>
        <v>0.21046957</v>
      </c>
      <c r="AA119" s="113">
        <f>SUM($AA$120:$AA$165)</f>
        <v>24.092799999999997</v>
      </c>
      <c r="AR119" s="114" t="s">
        <v>21</v>
      </c>
      <c r="AT119" s="114" t="s">
        <v>79</v>
      </c>
      <c r="AU119" s="114" t="s">
        <v>21</v>
      </c>
      <c r="AY119" s="114" t="s">
        <v>136</v>
      </c>
      <c r="BK119" s="115">
        <f>SUM($BK$120:$BK$165)</f>
        <v>0</v>
      </c>
    </row>
    <row r="120" spans="2:65" s="9" customFormat="1" ht="27" customHeight="1">
      <c r="B120" s="22"/>
      <c r="C120" s="117" t="s">
        <v>21</v>
      </c>
      <c r="D120" s="117" t="s">
        <v>137</v>
      </c>
      <c r="E120" s="118" t="s">
        <v>185</v>
      </c>
      <c r="F120" s="190" t="s">
        <v>186</v>
      </c>
      <c r="G120" s="190"/>
      <c r="H120" s="190"/>
      <c r="I120" s="190"/>
      <c r="J120" s="119" t="s">
        <v>187</v>
      </c>
      <c r="K120" s="120">
        <v>57.6</v>
      </c>
      <c r="L120" s="191">
        <v>0</v>
      </c>
      <c r="M120" s="191"/>
      <c r="N120" s="191">
        <f>ROUND($L$120*$K$120,2)</f>
        <v>0</v>
      </c>
      <c r="O120" s="191"/>
      <c r="P120" s="191"/>
      <c r="Q120" s="191"/>
      <c r="R120" s="23"/>
      <c r="T120" s="121"/>
      <c r="U120" s="28" t="s">
        <v>45</v>
      </c>
      <c r="V120" s="122">
        <v>0.073</v>
      </c>
      <c r="W120" s="122">
        <f>$V$120*$K$120</f>
        <v>4.2048</v>
      </c>
      <c r="X120" s="122">
        <v>0</v>
      </c>
      <c r="Y120" s="122">
        <f>$X$120*$K$120</f>
        <v>0</v>
      </c>
      <c r="Z120" s="122">
        <v>0.235</v>
      </c>
      <c r="AA120" s="123">
        <f>$Z$120*$K$120</f>
        <v>13.536</v>
      </c>
      <c r="AR120" s="9" t="s">
        <v>135</v>
      </c>
      <c r="AT120" s="9" t="s">
        <v>137</v>
      </c>
      <c r="AU120" s="9" t="s">
        <v>104</v>
      </c>
      <c r="AY120" s="9" t="s">
        <v>136</v>
      </c>
      <c r="BE120" s="124">
        <f>IF($U$120="základní",$N$120,0)</f>
        <v>0</v>
      </c>
      <c r="BF120" s="124">
        <f>IF($U$120="snížená",$N$120,0)</f>
        <v>0</v>
      </c>
      <c r="BG120" s="124">
        <f>IF($U$120="zákl. přenesená",$N$120,0)</f>
        <v>0</v>
      </c>
      <c r="BH120" s="124">
        <f>IF($U$120="sníž. přenesená",$N$120,0)</f>
        <v>0</v>
      </c>
      <c r="BI120" s="124">
        <f>IF($U$120="nulová",$N$120,0)</f>
        <v>0</v>
      </c>
      <c r="BJ120" s="9" t="s">
        <v>21</v>
      </c>
      <c r="BK120" s="124">
        <f>ROUND($L$120*$K$120,2)</f>
        <v>0</v>
      </c>
      <c r="BL120" s="9" t="s">
        <v>135</v>
      </c>
      <c r="BM120" s="9" t="s">
        <v>530</v>
      </c>
    </row>
    <row r="121" spans="2:51" s="9" customFormat="1" ht="18.75" customHeight="1">
      <c r="B121" s="129"/>
      <c r="E121" s="130"/>
      <c r="F121" s="193" t="s">
        <v>531</v>
      </c>
      <c r="G121" s="193"/>
      <c r="H121" s="193"/>
      <c r="I121" s="193"/>
      <c r="K121" s="131">
        <v>57.6</v>
      </c>
      <c r="R121" s="132"/>
      <c r="T121" s="133"/>
      <c r="AA121" s="134"/>
      <c r="AT121" s="130" t="s">
        <v>190</v>
      </c>
      <c r="AU121" s="130" t="s">
        <v>104</v>
      </c>
      <c r="AV121" s="130" t="s">
        <v>104</v>
      </c>
      <c r="AW121" s="130" t="s">
        <v>114</v>
      </c>
      <c r="AX121" s="130" t="s">
        <v>21</v>
      </c>
      <c r="AY121" s="130" t="s">
        <v>136</v>
      </c>
    </row>
    <row r="122" spans="2:65" s="9" customFormat="1" ht="27" customHeight="1">
      <c r="B122" s="22"/>
      <c r="C122" s="117" t="s">
        <v>104</v>
      </c>
      <c r="D122" s="117" t="s">
        <v>137</v>
      </c>
      <c r="E122" s="118" t="s">
        <v>191</v>
      </c>
      <c r="F122" s="190" t="s">
        <v>192</v>
      </c>
      <c r="G122" s="190"/>
      <c r="H122" s="190"/>
      <c r="I122" s="190"/>
      <c r="J122" s="119" t="s">
        <v>187</v>
      </c>
      <c r="K122" s="120">
        <v>28.8</v>
      </c>
      <c r="L122" s="191">
        <v>0</v>
      </c>
      <c r="M122" s="191"/>
      <c r="N122" s="191">
        <f>ROUND($L$122*$K$122,2)</f>
        <v>0</v>
      </c>
      <c r="O122" s="191"/>
      <c r="P122" s="191"/>
      <c r="Q122" s="191"/>
      <c r="R122" s="23"/>
      <c r="T122" s="121"/>
      <c r="U122" s="28" t="s">
        <v>45</v>
      </c>
      <c r="V122" s="122">
        <v>0.194</v>
      </c>
      <c r="W122" s="122">
        <f>$V$122*$K$122</f>
        <v>5.5872</v>
      </c>
      <c r="X122" s="122">
        <v>0</v>
      </c>
      <c r="Y122" s="122">
        <f>$X$122*$K$122</f>
        <v>0</v>
      </c>
      <c r="Z122" s="122">
        <v>0.225</v>
      </c>
      <c r="AA122" s="123">
        <f>$Z$122*$K$122</f>
        <v>6.48</v>
      </c>
      <c r="AR122" s="9" t="s">
        <v>135</v>
      </c>
      <c r="AT122" s="9" t="s">
        <v>137</v>
      </c>
      <c r="AU122" s="9" t="s">
        <v>104</v>
      </c>
      <c r="AY122" s="9" t="s">
        <v>136</v>
      </c>
      <c r="BE122" s="124">
        <f>IF($U$122="základní",$N$122,0)</f>
        <v>0</v>
      </c>
      <c r="BF122" s="124">
        <f>IF($U$122="snížená",$N$122,0)</f>
        <v>0</v>
      </c>
      <c r="BG122" s="124">
        <f>IF($U$122="zákl. přenesená",$N$122,0)</f>
        <v>0</v>
      </c>
      <c r="BH122" s="124">
        <f>IF($U$122="sníž. přenesená",$N$122,0)</f>
        <v>0</v>
      </c>
      <c r="BI122" s="124">
        <f>IF($U$122="nulová",$N$122,0)</f>
        <v>0</v>
      </c>
      <c r="BJ122" s="9" t="s">
        <v>21</v>
      </c>
      <c r="BK122" s="124">
        <f>ROUND($L$122*$K$122,2)</f>
        <v>0</v>
      </c>
      <c r="BL122" s="9" t="s">
        <v>135</v>
      </c>
      <c r="BM122" s="9" t="s">
        <v>532</v>
      </c>
    </row>
    <row r="123" spans="2:51" s="9" customFormat="1" ht="18.75" customHeight="1">
      <c r="B123" s="129"/>
      <c r="E123" s="130"/>
      <c r="F123" s="193" t="s">
        <v>533</v>
      </c>
      <c r="G123" s="193"/>
      <c r="H123" s="193"/>
      <c r="I123" s="193"/>
      <c r="K123" s="131">
        <v>28.8</v>
      </c>
      <c r="R123" s="132"/>
      <c r="T123" s="133"/>
      <c r="AA123" s="134"/>
      <c r="AT123" s="130" t="s">
        <v>190</v>
      </c>
      <c r="AU123" s="130" t="s">
        <v>104</v>
      </c>
      <c r="AV123" s="130" t="s">
        <v>104</v>
      </c>
      <c r="AW123" s="130" t="s">
        <v>114</v>
      </c>
      <c r="AX123" s="130" t="s">
        <v>21</v>
      </c>
      <c r="AY123" s="130" t="s">
        <v>136</v>
      </c>
    </row>
    <row r="124" spans="2:65" s="9" customFormat="1" ht="27" customHeight="1">
      <c r="B124" s="22"/>
      <c r="C124" s="117" t="s">
        <v>146</v>
      </c>
      <c r="D124" s="117" t="s">
        <v>137</v>
      </c>
      <c r="E124" s="118" t="s">
        <v>195</v>
      </c>
      <c r="F124" s="190" t="s">
        <v>196</v>
      </c>
      <c r="G124" s="190"/>
      <c r="H124" s="190"/>
      <c r="I124" s="190"/>
      <c r="J124" s="119" t="s">
        <v>187</v>
      </c>
      <c r="K124" s="120">
        <v>41.6</v>
      </c>
      <c r="L124" s="191">
        <v>0</v>
      </c>
      <c r="M124" s="191"/>
      <c r="N124" s="191">
        <f>ROUND($L$124*$K$124,2)</f>
        <v>0</v>
      </c>
      <c r="O124" s="191"/>
      <c r="P124" s="191"/>
      <c r="Q124" s="191"/>
      <c r="R124" s="23"/>
      <c r="T124" s="121"/>
      <c r="U124" s="28" t="s">
        <v>45</v>
      </c>
      <c r="V124" s="122">
        <v>0.057</v>
      </c>
      <c r="W124" s="122">
        <f>$V$124*$K$124</f>
        <v>2.3712</v>
      </c>
      <c r="X124" s="122">
        <v>0</v>
      </c>
      <c r="Y124" s="122">
        <f>$X$124*$K$124</f>
        <v>0</v>
      </c>
      <c r="Z124" s="122">
        <v>0.098</v>
      </c>
      <c r="AA124" s="123">
        <f>$Z$124*$K$124</f>
        <v>4.0768</v>
      </c>
      <c r="AR124" s="9" t="s">
        <v>135</v>
      </c>
      <c r="AT124" s="9" t="s">
        <v>137</v>
      </c>
      <c r="AU124" s="9" t="s">
        <v>104</v>
      </c>
      <c r="AY124" s="9" t="s">
        <v>136</v>
      </c>
      <c r="BE124" s="124">
        <f>IF($U$124="základní",$N$124,0)</f>
        <v>0</v>
      </c>
      <c r="BF124" s="124">
        <f>IF($U$124="snížená",$N$124,0)</f>
        <v>0</v>
      </c>
      <c r="BG124" s="124">
        <f>IF($U$124="zákl. přenesená",$N$124,0)</f>
        <v>0</v>
      </c>
      <c r="BH124" s="124">
        <f>IF($U$124="sníž. přenesená",$N$124,0)</f>
        <v>0</v>
      </c>
      <c r="BI124" s="124">
        <f>IF($U$124="nulová",$N$124,0)</f>
        <v>0</v>
      </c>
      <c r="BJ124" s="9" t="s">
        <v>21</v>
      </c>
      <c r="BK124" s="124">
        <f>ROUND($L$124*$K$124,2)</f>
        <v>0</v>
      </c>
      <c r="BL124" s="9" t="s">
        <v>135</v>
      </c>
      <c r="BM124" s="9" t="s">
        <v>534</v>
      </c>
    </row>
    <row r="125" spans="2:51" s="9" customFormat="1" ht="18.75" customHeight="1">
      <c r="B125" s="129"/>
      <c r="E125" s="130"/>
      <c r="F125" s="193" t="s">
        <v>535</v>
      </c>
      <c r="G125" s="193"/>
      <c r="H125" s="193"/>
      <c r="I125" s="193"/>
      <c r="K125" s="131">
        <v>41.6</v>
      </c>
      <c r="R125" s="132"/>
      <c r="T125" s="133"/>
      <c r="AA125" s="134"/>
      <c r="AT125" s="130" t="s">
        <v>190</v>
      </c>
      <c r="AU125" s="130" t="s">
        <v>104</v>
      </c>
      <c r="AV125" s="130" t="s">
        <v>104</v>
      </c>
      <c r="AW125" s="130" t="s">
        <v>114</v>
      </c>
      <c r="AX125" s="130" t="s">
        <v>21</v>
      </c>
      <c r="AY125" s="130" t="s">
        <v>136</v>
      </c>
    </row>
    <row r="126" spans="2:65" s="9" customFormat="1" ht="27" customHeight="1">
      <c r="B126" s="22"/>
      <c r="C126" s="117" t="s">
        <v>135</v>
      </c>
      <c r="D126" s="117" t="s">
        <v>137</v>
      </c>
      <c r="E126" s="118" t="s">
        <v>199</v>
      </c>
      <c r="F126" s="190" t="s">
        <v>200</v>
      </c>
      <c r="G126" s="190"/>
      <c r="H126" s="190"/>
      <c r="I126" s="190"/>
      <c r="J126" s="119" t="s">
        <v>201</v>
      </c>
      <c r="K126" s="120">
        <v>8.5</v>
      </c>
      <c r="L126" s="191">
        <v>0</v>
      </c>
      <c r="M126" s="191"/>
      <c r="N126" s="191">
        <f>ROUND($L$126*$K$126,2)</f>
        <v>0</v>
      </c>
      <c r="O126" s="191"/>
      <c r="P126" s="191"/>
      <c r="Q126" s="191"/>
      <c r="R126" s="23"/>
      <c r="T126" s="121"/>
      <c r="U126" s="28" t="s">
        <v>45</v>
      </c>
      <c r="V126" s="122">
        <v>0.2</v>
      </c>
      <c r="W126" s="122">
        <f>$V$126*$K$126</f>
        <v>1.7000000000000002</v>
      </c>
      <c r="X126" s="122">
        <v>0</v>
      </c>
      <c r="Y126" s="122">
        <f>$X$126*$K$126</f>
        <v>0</v>
      </c>
      <c r="Z126" s="122">
        <v>0</v>
      </c>
      <c r="AA126" s="123">
        <f>$Z$126*$K$126</f>
        <v>0</v>
      </c>
      <c r="AR126" s="9" t="s">
        <v>135</v>
      </c>
      <c r="AT126" s="9" t="s">
        <v>137</v>
      </c>
      <c r="AU126" s="9" t="s">
        <v>104</v>
      </c>
      <c r="AY126" s="9" t="s">
        <v>136</v>
      </c>
      <c r="BE126" s="124">
        <f>IF($U$126="základní",$N$126,0)</f>
        <v>0</v>
      </c>
      <c r="BF126" s="124">
        <f>IF($U$126="snížená",$N$126,0)</f>
        <v>0</v>
      </c>
      <c r="BG126" s="124">
        <f>IF($U$126="zákl. přenesená",$N$126,0)</f>
        <v>0</v>
      </c>
      <c r="BH126" s="124">
        <f>IF($U$126="sníž. přenesená",$N$126,0)</f>
        <v>0</v>
      </c>
      <c r="BI126" s="124">
        <f>IF($U$126="nulová",$N$126,0)</f>
        <v>0</v>
      </c>
      <c r="BJ126" s="9" t="s">
        <v>21</v>
      </c>
      <c r="BK126" s="124">
        <f>ROUND($L$126*$K$126,2)</f>
        <v>0</v>
      </c>
      <c r="BL126" s="9" t="s">
        <v>135</v>
      </c>
      <c r="BM126" s="9" t="s">
        <v>536</v>
      </c>
    </row>
    <row r="127" spans="2:51" s="9" customFormat="1" ht="18.75" customHeight="1">
      <c r="B127" s="129"/>
      <c r="E127" s="130"/>
      <c r="F127" s="193" t="s">
        <v>537</v>
      </c>
      <c r="G127" s="193"/>
      <c r="H127" s="193"/>
      <c r="I127" s="193"/>
      <c r="K127" s="131">
        <v>8.5</v>
      </c>
      <c r="R127" s="132"/>
      <c r="T127" s="133"/>
      <c r="AA127" s="134"/>
      <c r="AT127" s="130" t="s">
        <v>190</v>
      </c>
      <c r="AU127" s="130" t="s">
        <v>104</v>
      </c>
      <c r="AV127" s="130" t="s">
        <v>104</v>
      </c>
      <c r="AW127" s="130" t="s">
        <v>114</v>
      </c>
      <c r="AX127" s="130" t="s">
        <v>80</v>
      </c>
      <c r="AY127" s="130" t="s">
        <v>136</v>
      </c>
    </row>
    <row r="128" spans="2:65" s="9" customFormat="1" ht="27" customHeight="1">
      <c r="B128" s="22"/>
      <c r="C128" s="117" t="s">
        <v>153</v>
      </c>
      <c r="D128" s="117" t="s">
        <v>137</v>
      </c>
      <c r="E128" s="118" t="s">
        <v>204</v>
      </c>
      <c r="F128" s="190" t="s">
        <v>205</v>
      </c>
      <c r="G128" s="190"/>
      <c r="H128" s="190"/>
      <c r="I128" s="190"/>
      <c r="J128" s="119" t="s">
        <v>206</v>
      </c>
      <c r="K128" s="120">
        <v>1</v>
      </c>
      <c r="L128" s="191">
        <v>0</v>
      </c>
      <c r="M128" s="191"/>
      <c r="N128" s="191">
        <f>ROUND($L$128*$K$128,2)</f>
        <v>0</v>
      </c>
      <c r="O128" s="191"/>
      <c r="P128" s="191"/>
      <c r="Q128" s="191"/>
      <c r="R128" s="23"/>
      <c r="T128" s="121"/>
      <c r="U128" s="28" t="s">
        <v>45</v>
      </c>
      <c r="V128" s="122">
        <v>0</v>
      </c>
      <c r="W128" s="122">
        <f>$V$128*$K$128</f>
        <v>0</v>
      </c>
      <c r="X128" s="122">
        <v>0</v>
      </c>
      <c r="Y128" s="122">
        <f>$X$128*$K$128</f>
        <v>0</v>
      </c>
      <c r="Z128" s="122">
        <v>0</v>
      </c>
      <c r="AA128" s="123">
        <f>$Z$128*$K$128</f>
        <v>0</v>
      </c>
      <c r="AR128" s="9" t="s">
        <v>135</v>
      </c>
      <c r="AT128" s="9" t="s">
        <v>137</v>
      </c>
      <c r="AU128" s="9" t="s">
        <v>104</v>
      </c>
      <c r="AY128" s="9" t="s">
        <v>136</v>
      </c>
      <c r="BE128" s="124">
        <f>IF($U$128="základní",$N$128,0)</f>
        <v>0</v>
      </c>
      <c r="BF128" s="124">
        <f>IF($U$128="snížená",$N$128,0)</f>
        <v>0</v>
      </c>
      <c r="BG128" s="124">
        <f>IF($U$128="zákl. přenesená",$N$128,0)</f>
        <v>0</v>
      </c>
      <c r="BH128" s="124">
        <f>IF($U$128="sníž. přenesená",$N$128,0)</f>
        <v>0</v>
      </c>
      <c r="BI128" s="124">
        <f>IF($U$128="nulová",$N$128,0)</f>
        <v>0</v>
      </c>
      <c r="BJ128" s="9" t="s">
        <v>21</v>
      </c>
      <c r="BK128" s="124">
        <f>ROUND($L$128*$K$128,2)</f>
        <v>0</v>
      </c>
      <c r="BL128" s="9" t="s">
        <v>135</v>
      </c>
      <c r="BM128" s="9" t="s">
        <v>538</v>
      </c>
    </row>
    <row r="129" spans="2:65" s="9" customFormat="1" ht="27" customHeight="1">
      <c r="B129" s="22"/>
      <c r="C129" s="117" t="s">
        <v>161</v>
      </c>
      <c r="D129" s="117" t="s">
        <v>137</v>
      </c>
      <c r="E129" s="118" t="s">
        <v>213</v>
      </c>
      <c r="F129" s="190" t="s">
        <v>214</v>
      </c>
      <c r="G129" s="190"/>
      <c r="H129" s="190"/>
      <c r="I129" s="190"/>
      <c r="J129" s="119" t="s">
        <v>210</v>
      </c>
      <c r="K129" s="120">
        <v>21.658</v>
      </c>
      <c r="L129" s="191">
        <v>0</v>
      </c>
      <c r="M129" s="191"/>
      <c r="N129" s="191">
        <f>ROUND($L$129*$K$129,2)</f>
        <v>0</v>
      </c>
      <c r="O129" s="191"/>
      <c r="P129" s="191"/>
      <c r="Q129" s="191"/>
      <c r="R129" s="23"/>
      <c r="T129" s="121"/>
      <c r="U129" s="28" t="s">
        <v>45</v>
      </c>
      <c r="V129" s="122">
        <v>0</v>
      </c>
      <c r="W129" s="122">
        <f>$V$129*$K$129</f>
        <v>0</v>
      </c>
      <c r="X129" s="122">
        <v>0</v>
      </c>
      <c r="Y129" s="122">
        <f>$X$129*$K$129</f>
        <v>0</v>
      </c>
      <c r="Z129" s="122">
        <v>0</v>
      </c>
      <c r="AA129" s="123">
        <f>$Z$129*$K$129</f>
        <v>0</v>
      </c>
      <c r="AR129" s="9" t="s">
        <v>135</v>
      </c>
      <c r="AT129" s="9" t="s">
        <v>137</v>
      </c>
      <c r="AU129" s="9" t="s">
        <v>104</v>
      </c>
      <c r="AY129" s="9" t="s">
        <v>136</v>
      </c>
      <c r="BE129" s="124">
        <f>IF($U$129="základní",$N$129,0)</f>
        <v>0</v>
      </c>
      <c r="BF129" s="124">
        <f>IF($U$129="snížená",$N$129,0)</f>
        <v>0</v>
      </c>
      <c r="BG129" s="124">
        <f>IF($U$129="zákl. přenesená",$N$129,0)</f>
        <v>0</v>
      </c>
      <c r="BH129" s="124">
        <f>IF($U$129="sníž. přenesená",$N$129,0)</f>
        <v>0</v>
      </c>
      <c r="BI129" s="124">
        <f>IF($U$129="nulová",$N$129,0)</f>
        <v>0</v>
      </c>
      <c r="BJ129" s="9" t="s">
        <v>21</v>
      </c>
      <c r="BK129" s="124">
        <f>ROUND($L$129*$K$129,2)</f>
        <v>0</v>
      </c>
      <c r="BL129" s="9" t="s">
        <v>135</v>
      </c>
      <c r="BM129" s="9" t="s">
        <v>539</v>
      </c>
    </row>
    <row r="130" spans="2:51" s="9" customFormat="1" ht="18.75" customHeight="1">
      <c r="B130" s="129"/>
      <c r="E130" s="130"/>
      <c r="F130" s="193" t="s">
        <v>540</v>
      </c>
      <c r="G130" s="193"/>
      <c r="H130" s="193"/>
      <c r="I130" s="193"/>
      <c r="K130" s="131">
        <v>21.658</v>
      </c>
      <c r="R130" s="132"/>
      <c r="T130" s="133"/>
      <c r="AA130" s="134"/>
      <c r="AT130" s="130" t="s">
        <v>190</v>
      </c>
      <c r="AU130" s="130" t="s">
        <v>104</v>
      </c>
      <c r="AV130" s="130" t="s">
        <v>104</v>
      </c>
      <c r="AW130" s="130" t="s">
        <v>114</v>
      </c>
      <c r="AX130" s="130" t="s">
        <v>21</v>
      </c>
      <c r="AY130" s="130" t="s">
        <v>136</v>
      </c>
    </row>
    <row r="131" spans="2:65" s="9" customFormat="1" ht="27" customHeight="1">
      <c r="B131" s="22"/>
      <c r="C131" s="117" t="s">
        <v>167</v>
      </c>
      <c r="D131" s="117" t="s">
        <v>137</v>
      </c>
      <c r="E131" s="118" t="s">
        <v>218</v>
      </c>
      <c r="F131" s="190" t="s">
        <v>219</v>
      </c>
      <c r="G131" s="190"/>
      <c r="H131" s="190"/>
      <c r="I131" s="190"/>
      <c r="J131" s="119" t="s">
        <v>210</v>
      </c>
      <c r="K131" s="120">
        <v>46.022</v>
      </c>
      <c r="L131" s="191">
        <v>0</v>
      </c>
      <c r="M131" s="191"/>
      <c r="N131" s="191">
        <f>ROUND($L$131*$K$131,2)</f>
        <v>0</v>
      </c>
      <c r="O131" s="191"/>
      <c r="P131" s="191"/>
      <c r="Q131" s="191"/>
      <c r="R131" s="23"/>
      <c r="T131" s="121"/>
      <c r="U131" s="28" t="s">
        <v>45</v>
      </c>
      <c r="V131" s="122">
        <v>0.844</v>
      </c>
      <c r="W131" s="122">
        <f>$V$131*$K$131</f>
        <v>38.842568</v>
      </c>
      <c r="X131" s="122">
        <v>0</v>
      </c>
      <c r="Y131" s="122">
        <f>$X$131*$K$131</f>
        <v>0</v>
      </c>
      <c r="Z131" s="122">
        <v>0</v>
      </c>
      <c r="AA131" s="123">
        <f>$Z$131*$K$131</f>
        <v>0</v>
      </c>
      <c r="AR131" s="9" t="s">
        <v>135</v>
      </c>
      <c r="AT131" s="9" t="s">
        <v>137</v>
      </c>
      <c r="AU131" s="9" t="s">
        <v>104</v>
      </c>
      <c r="AY131" s="9" t="s">
        <v>136</v>
      </c>
      <c r="BE131" s="124">
        <f>IF($U$131="základní",$N$131,0)</f>
        <v>0</v>
      </c>
      <c r="BF131" s="124">
        <f>IF($U$131="snížená",$N$131,0)</f>
        <v>0</v>
      </c>
      <c r="BG131" s="124">
        <f>IF($U$131="zákl. přenesená",$N$131,0)</f>
        <v>0</v>
      </c>
      <c r="BH131" s="124">
        <f>IF($U$131="sníž. přenesená",$N$131,0)</f>
        <v>0</v>
      </c>
      <c r="BI131" s="124">
        <f>IF($U$131="nulová",$N$131,0)</f>
        <v>0</v>
      </c>
      <c r="BJ131" s="9" t="s">
        <v>21</v>
      </c>
      <c r="BK131" s="124">
        <f>ROUND($L$131*$K$131,2)</f>
        <v>0</v>
      </c>
      <c r="BL131" s="9" t="s">
        <v>135</v>
      </c>
      <c r="BM131" s="9" t="s">
        <v>541</v>
      </c>
    </row>
    <row r="132" spans="2:51" s="9" customFormat="1" ht="18.75" customHeight="1">
      <c r="B132" s="135"/>
      <c r="E132" s="136"/>
      <c r="F132" s="194" t="s">
        <v>221</v>
      </c>
      <c r="G132" s="194"/>
      <c r="H132" s="194"/>
      <c r="I132" s="194"/>
      <c r="K132" s="136"/>
      <c r="R132" s="137"/>
      <c r="T132" s="138"/>
      <c r="AA132" s="139"/>
      <c r="AT132" s="136" t="s">
        <v>190</v>
      </c>
      <c r="AU132" s="136" t="s">
        <v>104</v>
      </c>
      <c r="AV132" s="136" t="s">
        <v>21</v>
      </c>
      <c r="AW132" s="136" t="s">
        <v>114</v>
      </c>
      <c r="AX132" s="136" t="s">
        <v>80</v>
      </c>
      <c r="AY132" s="136" t="s">
        <v>136</v>
      </c>
    </row>
    <row r="133" spans="2:51" s="9" customFormat="1" ht="32.25" customHeight="1">
      <c r="B133" s="129"/>
      <c r="E133" s="130"/>
      <c r="F133" s="193" t="s">
        <v>542</v>
      </c>
      <c r="G133" s="193"/>
      <c r="H133" s="193"/>
      <c r="I133" s="193"/>
      <c r="K133" s="131">
        <v>54.144</v>
      </c>
      <c r="R133" s="132"/>
      <c r="T133" s="133"/>
      <c r="AA133" s="134"/>
      <c r="AT133" s="130" t="s">
        <v>190</v>
      </c>
      <c r="AU133" s="130" t="s">
        <v>104</v>
      </c>
      <c r="AV133" s="130" t="s">
        <v>104</v>
      </c>
      <c r="AW133" s="130" t="s">
        <v>114</v>
      </c>
      <c r="AX133" s="130" t="s">
        <v>80</v>
      </c>
      <c r="AY133" s="130" t="s">
        <v>136</v>
      </c>
    </row>
    <row r="134" spans="2:51" s="9" customFormat="1" ht="18.75" customHeight="1">
      <c r="B134" s="129"/>
      <c r="E134" s="130"/>
      <c r="F134" s="193" t="s">
        <v>543</v>
      </c>
      <c r="G134" s="193"/>
      <c r="H134" s="193"/>
      <c r="I134" s="193"/>
      <c r="K134" s="131">
        <v>46.022</v>
      </c>
      <c r="R134" s="132"/>
      <c r="T134" s="133"/>
      <c r="AA134" s="134"/>
      <c r="AT134" s="130" t="s">
        <v>190</v>
      </c>
      <c r="AU134" s="130" t="s">
        <v>104</v>
      </c>
      <c r="AV134" s="130" t="s">
        <v>104</v>
      </c>
      <c r="AW134" s="130" t="s">
        <v>114</v>
      </c>
      <c r="AX134" s="130" t="s">
        <v>21</v>
      </c>
      <c r="AY134" s="130" t="s">
        <v>136</v>
      </c>
    </row>
    <row r="135" spans="2:65" s="9" customFormat="1" ht="27" customHeight="1">
      <c r="B135" s="22"/>
      <c r="C135" s="117" t="s">
        <v>217</v>
      </c>
      <c r="D135" s="117" t="s">
        <v>137</v>
      </c>
      <c r="E135" s="118" t="s">
        <v>229</v>
      </c>
      <c r="F135" s="190" t="s">
        <v>544</v>
      </c>
      <c r="G135" s="190"/>
      <c r="H135" s="190"/>
      <c r="I135" s="190"/>
      <c r="J135" s="119" t="s">
        <v>210</v>
      </c>
      <c r="K135" s="120">
        <v>46.022</v>
      </c>
      <c r="L135" s="191">
        <v>0</v>
      </c>
      <c r="M135" s="191"/>
      <c r="N135" s="191">
        <f>ROUND($L$135*$K$135,2)</f>
        <v>0</v>
      </c>
      <c r="O135" s="191"/>
      <c r="P135" s="191"/>
      <c r="Q135" s="191"/>
      <c r="R135" s="23"/>
      <c r="T135" s="121"/>
      <c r="U135" s="28" t="s">
        <v>45</v>
      </c>
      <c r="V135" s="122">
        <v>0.085</v>
      </c>
      <c r="W135" s="122">
        <f>$V$135*$K$135</f>
        <v>3.91187</v>
      </c>
      <c r="X135" s="122">
        <v>0</v>
      </c>
      <c r="Y135" s="122">
        <f>$X$135*$K$135</f>
        <v>0</v>
      </c>
      <c r="Z135" s="122">
        <v>0</v>
      </c>
      <c r="AA135" s="123">
        <f>$Z$135*$K$135</f>
        <v>0</v>
      </c>
      <c r="AR135" s="9" t="s">
        <v>135</v>
      </c>
      <c r="AT135" s="9" t="s">
        <v>137</v>
      </c>
      <c r="AU135" s="9" t="s">
        <v>104</v>
      </c>
      <c r="AY135" s="9" t="s">
        <v>136</v>
      </c>
      <c r="BE135" s="124">
        <f>IF($U$135="základní",$N$135,0)</f>
        <v>0</v>
      </c>
      <c r="BF135" s="124">
        <f>IF($U$135="snížená",$N$135,0)</f>
        <v>0</v>
      </c>
      <c r="BG135" s="124">
        <f>IF($U$135="zákl. přenesená",$N$135,0)</f>
        <v>0</v>
      </c>
      <c r="BH135" s="124">
        <f>IF($U$135="sníž. přenesená",$N$135,0)</f>
        <v>0</v>
      </c>
      <c r="BI135" s="124">
        <f>IF($U$135="nulová",$N$135,0)</f>
        <v>0</v>
      </c>
      <c r="BJ135" s="9" t="s">
        <v>21</v>
      </c>
      <c r="BK135" s="124">
        <f>ROUND($L$135*$K$135,2)</f>
        <v>0</v>
      </c>
      <c r="BL135" s="9" t="s">
        <v>135</v>
      </c>
      <c r="BM135" s="9" t="s">
        <v>545</v>
      </c>
    </row>
    <row r="136" spans="2:65" s="9" customFormat="1" ht="15.75" customHeight="1">
      <c r="B136" s="22"/>
      <c r="C136" s="117" t="s">
        <v>228</v>
      </c>
      <c r="D136" s="117" t="s">
        <v>137</v>
      </c>
      <c r="E136" s="118" t="s">
        <v>232</v>
      </c>
      <c r="F136" s="190" t="s">
        <v>233</v>
      </c>
      <c r="G136" s="190"/>
      <c r="H136" s="190"/>
      <c r="I136" s="190"/>
      <c r="J136" s="119" t="s">
        <v>210</v>
      </c>
      <c r="K136" s="120">
        <v>2.707</v>
      </c>
      <c r="L136" s="191">
        <v>0</v>
      </c>
      <c r="M136" s="191"/>
      <c r="N136" s="191">
        <f>ROUND($L$136*$K$136,2)</f>
        <v>0</v>
      </c>
      <c r="O136" s="191"/>
      <c r="P136" s="191"/>
      <c r="Q136" s="191"/>
      <c r="R136" s="23"/>
      <c r="T136" s="121"/>
      <c r="U136" s="28" t="s">
        <v>45</v>
      </c>
      <c r="V136" s="122">
        <v>2.295</v>
      </c>
      <c r="W136" s="122">
        <f>$V$136*$K$136</f>
        <v>6.212565</v>
      </c>
      <c r="X136" s="122">
        <v>0.01046</v>
      </c>
      <c r="Y136" s="122">
        <f>$X$136*$K$136</f>
        <v>0.02831522</v>
      </c>
      <c r="Z136" s="122">
        <v>0</v>
      </c>
      <c r="AA136" s="123">
        <f>$Z$136*$K$136</f>
        <v>0</v>
      </c>
      <c r="AR136" s="9" t="s">
        <v>135</v>
      </c>
      <c r="AT136" s="9" t="s">
        <v>137</v>
      </c>
      <c r="AU136" s="9" t="s">
        <v>104</v>
      </c>
      <c r="AY136" s="9" t="s">
        <v>136</v>
      </c>
      <c r="BE136" s="124">
        <f>IF($U$136="základní",$N$136,0)</f>
        <v>0</v>
      </c>
      <c r="BF136" s="124">
        <f>IF($U$136="snížená",$N$136,0)</f>
        <v>0</v>
      </c>
      <c r="BG136" s="124">
        <f>IF($U$136="zákl. přenesená",$N$136,0)</f>
        <v>0</v>
      </c>
      <c r="BH136" s="124">
        <f>IF($U$136="sníž. přenesená",$N$136,0)</f>
        <v>0</v>
      </c>
      <c r="BI136" s="124">
        <f>IF($U$136="nulová",$N$136,0)</f>
        <v>0</v>
      </c>
      <c r="BJ136" s="9" t="s">
        <v>21</v>
      </c>
      <c r="BK136" s="124">
        <f>ROUND($L$136*$K$136,2)</f>
        <v>0</v>
      </c>
      <c r="BL136" s="9" t="s">
        <v>135</v>
      </c>
      <c r="BM136" s="9" t="s">
        <v>546</v>
      </c>
    </row>
    <row r="137" spans="2:51" s="9" customFormat="1" ht="18.75" customHeight="1">
      <c r="B137" s="129"/>
      <c r="E137" s="130"/>
      <c r="F137" s="193" t="s">
        <v>547</v>
      </c>
      <c r="G137" s="193"/>
      <c r="H137" s="193"/>
      <c r="I137" s="193"/>
      <c r="K137" s="131">
        <v>2.707</v>
      </c>
      <c r="R137" s="132"/>
      <c r="T137" s="133"/>
      <c r="AA137" s="134"/>
      <c r="AT137" s="130" t="s">
        <v>190</v>
      </c>
      <c r="AU137" s="130" t="s">
        <v>104</v>
      </c>
      <c r="AV137" s="130" t="s">
        <v>104</v>
      </c>
      <c r="AW137" s="130" t="s">
        <v>114</v>
      </c>
      <c r="AX137" s="130" t="s">
        <v>21</v>
      </c>
      <c r="AY137" s="130" t="s">
        <v>136</v>
      </c>
    </row>
    <row r="138" spans="2:65" s="9" customFormat="1" ht="15.75" customHeight="1">
      <c r="B138" s="22"/>
      <c r="C138" s="117" t="s">
        <v>25</v>
      </c>
      <c r="D138" s="117" t="s">
        <v>137</v>
      </c>
      <c r="E138" s="118" t="s">
        <v>237</v>
      </c>
      <c r="F138" s="190" t="s">
        <v>238</v>
      </c>
      <c r="G138" s="190"/>
      <c r="H138" s="190"/>
      <c r="I138" s="190"/>
      <c r="J138" s="119" t="s">
        <v>210</v>
      </c>
      <c r="K138" s="120">
        <v>2.707</v>
      </c>
      <c r="L138" s="191">
        <v>0</v>
      </c>
      <c r="M138" s="191"/>
      <c r="N138" s="191">
        <f>ROUND($L$138*$K$138,2)</f>
        <v>0</v>
      </c>
      <c r="O138" s="191"/>
      <c r="P138" s="191"/>
      <c r="Q138" s="191"/>
      <c r="R138" s="23"/>
      <c r="T138" s="121"/>
      <c r="U138" s="28" t="s">
        <v>45</v>
      </c>
      <c r="V138" s="122">
        <v>1.214</v>
      </c>
      <c r="W138" s="122">
        <f>$V$138*$K$138</f>
        <v>3.286298</v>
      </c>
      <c r="X138" s="122">
        <v>0.01705</v>
      </c>
      <c r="Y138" s="122">
        <f>$X$138*$K$138</f>
        <v>0.04615435</v>
      </c>
      <c r="Z138" s="122">
        <v>0</v>
      </c>
      <c r="AA138" s="123">
        <f>$Z$138*$K$138</f>
        <v>0</v>
      </c>
      <c r="AR138" s="9" t="s">
        <v>135</v>
      </c>
      <c r="AT138" s="9" t="s">
        <v>137</v>
      </c>
      <c r="AU138" s="9" t="s">
        <v>104</v>
      </c>
      <c r="AY138" s="9" t="s">
        <v>136</v>
      </c>
      <c r="BE138" s="124">
        <f>IF($U$138="základní",$N$138,0)</f>
        <v>0</v>
      </c>
      <c r="BF138" s="124">
        <f>IF($U$138="snížená",$N$138,0)</f>
        <v>0</v>
      </c>
      <c r="BG138" s="124">
        <f>IF($U$138="zákl. přenesená",$N$138,0)</f>
        <v>0</v>
      </c>
      <c r="BH138" s="124">
        <f>IF($U$138="sníž. přenesená",$N$138,0)</f>
        <v>0</v>
      </c>
      <c r="BI138" s="124">
        <f>IF($U$138="nulová",$N$138,0)</f>
        <v>0</v>
      </c>
      <c r="BJ138" s="9" t="s">
        <v>21</v>
      </c>
      <c r="BK138" s="124">
        <f>ROUND($L$138*$K$138,2)</f>
        <v>0</v>
      </c>
      <c r="BL138" s="9" t="s">
        <v>135</v>
      </c>
      <c r="BM138" s="9" t="s">
        <v>548</v>
      </c>
    </row>
    <row r="139" spans="2:51" s="9" customFormat="1" ht="18.75" customHeight="1">
      <c r="B139" s="129"/>
      <c r="E139" s="130"/>
      <c r="F139" s="193" t="s">
        <v>547</v>
      </c>
      <c r="G139" s="193"/>
      <c r="H139" s="193"/>
      <c r="I139" s="193"/>
      <c r="K139" s="131">
        <v>2.707</v>
      </c>
      <c r="R139" s="132"/>
      <c r="T139" s="133"/>
      <c r="AA139" s="134"/>
      <c r="AT139" s="130" t="s">
        <v>190</v>
      </c>
      <c r="AU139" s="130" t="s">
        <v>104</v>
      </c>
      <c r="AV139" s="130" t="s">
        <v>104</v>
      </c>
      <c r="AW139" s="130" t="s">
        <v>114</v>
      </c>
      <c r="AX139" s="130" t="s">
        <v>21</v>
      </c>
      <c r="AY139" s="130" t="s">
        <v>136</v>
      </c>
    </row>
    <row r="140" spans="2:65" s="9" customFormat="1" ht="27" customHeight="1">
      <c r="B140" s="22"/>
      <c r="C140" s="117" t="s">
        <v>236</v>
      </c>
      <c r="D140" s="117" t="s">
        <v>137</v>
      </c>
      <c r="E140" s="118" t="s">
        <v>242</v>
      </c>
      <c r="F140" s="190" t="s">
        <v>243</v>
      </c>
      <c r="G140" s="190"/>
      <c r="H140" s="190"/>
      <c r="I140" s="190"/>
      <c r="J140" s="119" t="s">
        <v>210</v>
      </c>
      <c r="K140" s="120">
        <v>2.707</v>
      </c>
      <c r="L140" s="191">
        <v>0</v>
      </c>
      <c r="M140" s="191"/>
      <c r="N140" s="191">
        <f>ROUND($L$140*$K$140,2)</f>
        <v>0</v>
      </c>
      <c r="O140" s="191"/>
      <c r="P140" s="191"/>
      <c r="Q140" s="191"/>
      <c r="R140" s="23"/>
      <c r="T140" s="121"/>
      <c r="U140" s="28" t="s">
        <v>45</v>
      </c>
      <c r="V140" s="122">
        <v>7.522</v>
      </c>
      <c r="W140" s="122">
        <f>$V$140*$K$140</f>
        <v>20.362054</v>
      </c>
      <c r="X140" s="122">
        <v>0</v>
      </c>
      <c r="Y140" s="122">
        <f>$X$140*$K$140</f>
        <v>0</v>
      </c>
      <c r="Z140" s="122">
        <v>0</v>
      </c>
      <c r="AA140" s="123">
        <f>$Z$140*$K$140</f>
        <v>0</v>
      </c>
      <c r="AR140" s="9" t="s">
        <v>135</v>
      </c>
      <c r="AT140" s="9" t="s">
        <v>137</v>
      </c>
      <c r="AU140" s="9" t="s">
        <v>104</v>
      </c>
      <c r="AY140" s="9" t="s">
        <v>136</v>
      </c>
      <c r="BE140" s="124">
        <f>IF($U$140="základní",$N$140,0)</f>
        <v>0</v>
      </c>
      <c r="BF140" s="124">
        <f>IF($U$140="snížená",$N$140,0)</f>
        <v>0</v>
      </c>
      <c r="BG140" s="124">
        <f>IF($U$140="zákl. přenesená",$N$140,0)</f>
        <v>0</v>
      </c>
      <c r="BH140" s="124">
        <f>IF($U$140="sníž. přenesená",$N$140,0)</f>
        <v>0</v>
      </c>
      <c r="BI140" s="124">
        <f>IF($U$140="nulová",$N$140,0)</f>
        <v>0</v>
      </c>
      <c r="BJ140" s="9" t="s">
        <v>21</v>
      </c>
      <c r="BK140" s="124">
        <f>ROUND($L$140*$K$140,2)</f>
        <v>0</v>
      </c>
      <c r="BL140" s="9" t="s">
        <v>135</v>
      </c>
      <c r="BM140" s="9" t="s">
        <v>549</v>
      </c>
    </row>
    <row r="141" spans="2:51" s="9" customFormat="1" ht="18.75" customHeight="1">
      <c r="B141" s="129"/>
      <c r="E141" s="130"/>
      <c r="F141" s="193" t="s">
        <v>547</v>
      </c>
      <c r="G141" s="193"/>
      <c r="H141" s="193"/>
      <c r="I141" s="193"/>
      <c r="K141" s="131">
        <v>2.707</v>
      </c>
      <c r="R141" s="132"/>
      <c r="T141" s="133"/>
      <c r="AA141" s="134"/>
      <c r="AT141" s="130" t="s">
        <v>190</v>
      </c>
      <c r="AU141" s="130" t="s">
        <v>104</v>
      </c>
      <c r="AV141" s="130" t="s">
        <v>104</v>
      </c>
      <c r="AW141" s="130" t="s">
        <v>114</v>
      </c>
      <c r="AX141" s="130" t="s">
        <v>21</v>
      </c>
      <c r="AY141" s="130" t="s">
        <v>136</v>
      </c>
    </row>
    <row r="142" spans="2:65" s="9" customFormat="1" ht="27" customHeight="1">
      <c r="B142" s="22"/>
      <c r="C142" s="117" t="s">
        <v>241</v>
      </c>
      <c r="D142" s="117" t="s">
        <v>137</v>
      </c>
      <c r="E142" s="118" t="s">
        <v>246</v>
      </c>
      <c r="F142" s="190" t="s">
        <v>247</v>
      </c>
      <c r="G142" s="190"/>
      <c r="H142" s="190"/>
      <c r="I142" s="190"/>
      <c r="J142" s="119" t="s">
        <v>187</v>
      </c>
      <c r="K142" s="120">
        <v>160</v>
      </c>
      <c r="L142" s="191">
        <v>0</v>
      </c>
      <c r="M142" s="191"/>
      <c r="N142" s="191">
        <f>ROUND($L$142*$K$142,2)</f>
        <v>0</v>
      </c>
      <c r="O142" s="191"/>
      <c r="P142" s="191"/>
      <c r="Q142" s="191"/>
      <c r="R142" s="23"/>
      <c r="T142" s="121"/>
      <c r="U142" s="28" t="s">
        <v>45</v>
      </c>
      <c r="V142" s="122">
        <v>0.479</v>
      </c>
      <c r="W142" s="122">
        <f>$V$142*$K$142</f>
        <v>76.64</v>
      </c>
      <c r="X142" s="122">
        <v>0.00085</v>
      </c>
      <c r="Y142" s="122">
        <f>$X$142*$K$142</f>
        <v>0.13599999999999998</v>
      </c>
      <c r="Z142" s="122">
        <v>0</v>
      </c>
      <c r="AA142" s="123">
        <f>$Z$142*$K$142</f>
        <v>0</v>
      </c>
      <c r="AR142" s="9" t="s">
        <v>135</v>
      </c>
      <c r="AT142" s="9" t="s">
        <v>137</v>
      </c>
      <c r="AU142" s="9" t="s">
        <v>104</v>
      </c>
      <c r="AY142" s="9" t="s">
        <v>136</v>
      </c>
      <c r="BE142" s="124">
        <f>IF($U$142="základní",$N$142,0)</f>
        <v>0</v>
      </c>
      <c r="BF142" s="124">
        <f>IF($U$142="snížená",$N$142,0)</f>
        <v>0</v>
      </c>
      <c r="BG142" s="124">
        <f>IF($U$142="zákl. přenesená",$N$142,0)</f>
        <v>0</v>
      </c>
      <c r="BH142" s="124">
        <f>IF($U$142="sníž. přenesená",$N$142,0)</f>
        <v>0</v>
      </c>
      <c r="BI142" s="124">
        <f>IF($U$142="nulová",$N$142,0)</f>
        <v>0</v>
      </c>
      <c r="BJ142" s="9" t="s">
        <v>21</v>
      </c>
      <c r="BK142" s="124">
        <f>ROUND($L$142*$K$142,2)</f>
        <v>0</v>
      </c>
      <c r="BL142" s="9" t="s">
        <v>135</v>
      </c>
      <c r="BM142" s="9" t="s">
        <v>550</v>
      </c>
    </row>
    <row r="143" spans="2:51" s="9" customFormat="1" ht="18.75" customHeight="1">
      <c r="B143" s="129"/>
      <c r="E143" s="130"/>
      <c r="F143" s="193" t="s">
        <v>551</v>
      </c>
      <c r="G143" s="193"/>
      <c r="H143" s="193"/>
      <c r="I143" s="193"/>
      <c r="K143" s="131">
        <v>160</v>
      </c>
      <c r="R143" s="132"/>
      <c r="T143" s="133"/>
      <c r="AA143" s="134"/>
      <c r="AT143" s="130" t="s">
        <v>190</v>
      </c>
      <c r="AU143" s="130" t="s">
        <v>104</v>
      </c>
      <c r="AV143" s="130" t="s">
        <v>104</v>
      </c>
      <c r="AW143" s="130" t="s">
        <v>114</v>
      </c>
      <c r="AX143" s="130" t="s">
        <v>21</v>
      </c>
      <c r="AY143" s="130" t="s">
        <v>136</v>
      </c>
    </row>
    <row r="144" spans="2:65" s="9" customFormat="1" ht="27" customHeight="1">
      <c r="B144" s="22"/>
      <c r="C144" s="117" t="s">
        <v>245</v>
      </c>
      <c r="D144" s="117" t="s">
        <v>137</v>
      </c>
      <c r="E144" s="118" t="s">
        <v>251</v>
      </c>
      <c r="F144" s="190" t="s">
        <v>252</v>
      </c>
      <c r="G144" s="190"/>
      <c r="H144" s="190"/>
      <c r="I144" s="190"/>
      <c r="J144" s="119" t="s">
        <v>187</v>
      </c>
      <c r="K144" s="120">
        <v>160</v>
      </c>
      <c r="L144" s="191">
        <v>0</v>
      </c>
      <c r="M144" s="191"/>
      <c r="N144" s="191">
        <f>ROUND($L$144*$K$144,2)</f>
        <v>0</v>
      </c>
      <c r="O144" s="191"/>
      <c r="P144" s="191"/>
      <c r="Q144" s="191"/>
      <c r="R144" s="23"/>
      <c r="T144" s="121"/>
      <c r="U144" s="28" t="s">
        <v>45</v>
      </c>
      <c r="V144" s="122">
        <v>0.327</v>
      </c>
      <c r="W144" s="122">
        <f>$V$144*$K$144</f>
        <v>52.32</v>
      </c>
      <c r="X144" s="122">
        <v>0</v>
      </c>
      <c r="Y144" s="122">
        <f>$X$144*$K$144</f>
        <v>0</v>
      </c>
      <c r="Z144" s="122">
        <v>0</v>
      </c>
      <c r="AA144" s="123">
        <f>$Z$144*$K$144</f>
        <v>0</v>
      </c>
      <c r="AR144" s="9" t="s">
        <v>135</v>
      </c>
      <c r="AT144" s="9" t="s">
        <v>137</v>
      </c>
      <c r="AU144" s="9" t="s">
        <v>104</v>
      </c>
      <c r="AY144" s="9" t="s">
        <v>136</v>
      </c>
      <c r="BE144" s="124">
        <f>IF($U$144="základní",$N$144,0)</f>
        <v>0</v>
      </c>
      <c r="BF144" s="124">
        <f>IF($U$144="snížená",$N$144,0)</f>
        <v>0</v>
      </c>
      <c r="BG144" s="124">
        <f>IF($U$144="zákl. přenesená",$N$144,0)</f>
        <v>0</v>
      </c>
      <c r="BH144" s="124">
        <f>IF($U$144="sníž. přenesená",$N$144,0)</f>
        <v>0</v>
      </c>
      <c r="BI144" s="124">
        <f>IF($U$144="nulová",$N$144,0)</f>
        <v>0</v>
      </c>
      <c r="BJ144" s="9" t="s">
        <v>21</v>
      </c>
      <c r="BK144" s="124">
        <f>ROUND($L$144*$K$144,2)</f>
        <v>0</v>
      </c>
      <c r="BL144" s="9" t="s">
        <v>135</v>
      </c>
      <c r="BM144" s="9" t="s">
        <v>552</v>
      </c>
    </row>
    <row r="145" spans="2:65" s="9" customFormat="1" ht="27" customHeight="1">
      <c r="B145" s="22"/>
      <c r="C145" s="117" t="s">
        <v>250</v>
      </c>
      <c r="D145" s="117" t="s">
        <v>137</v>
      </c>
      <c r="E145" s="118" t="s">
        <v>254</v>
      </c>
      <c r="F145" s="190" t="s">
        <v>255</v>
      </c>
      <c r="G145" s="190"/>
      <c r="H145" s="190"/>
      <c r="I145" s="190"/>
      <c r="J145" s="119" t="s">
        <v>210</v>
      </c>
      <c r="K145" s="120">
        <v>54.144</v>
      </c>
      <c r="L145" s="191">
        <v>0</v>
      </c>
      <c r="M145" s="191"/>
      <c r="N145" s="191">
        <f>ROUND($L$145*$K$145,2)</f>
        <v>0</v>
      </c>
      <c r="O145" s="191"/>
      <c r="P145" s="191"/>
      <c r="Q145" s="191"/>
      <c r="R145" s="23"/>
      <c r="T145" s="121"/>
      <c r="U145" s="28" t="s">
        <v>45</v>
      </c>
      <c r="V145" s="122">
        <v>0</v>
      </c>
      <c r="W145" s="122">
        <f>$V$145*$K$145</f>
        <v>0</v>
      </c>
      <c r="X145" s="122">
        <v>0</v>
      </c>
      <c r="Y145" s="122">
        <f>$X$145*$K$145</f>
        <v>0</v>
      </c>
      <c r="Z145" s="122">
        <v>0</v>
      </c>
      <c r="AA145" s="123">
        <f>$Z$145*$K$145</f>
        <v>0</v>
      </c>
      <c r="AR145" s="9" t="s">
        <v>135</v>
      </c>
      <c r="AT145" s="9" t="s">
        <v>137</v>
      </c>
      <c r="AU145" s="9" t="s">
        <v>104</v>
      </c>
      <c r="AY145" s="9" t="s">
        <v>136</v>
      </c>
      <c r="BE145" s="124">
        <f>IF($U$145="základní",$N$145,0)</f>
        <v>0</v>
      </c>
      <c r="BF145" s="124">
        <f>IF($U$145="snížená",$N$145,0)</f>
        <v>0</v>
      </c>
      <c r="BG145" s="124">
        <f>IF($U$145="zákl. přenesená",$N$145,0)</f>
        <v>0</v>
      </c>
      <c r="BH145" s="124">
        <f>IF($U$145="sníž. přenesená",$N$145,0)</f>
        <v>0</v>
      </c>
      <c r="BI145" s="124">
        <f>IF($U$145="nulová",$N$145,0)</f>
        <v>0</v>
      </c>
      <c r="BJ145" s="9" t="s">
        <v>21</v>
      </c>
      <c r="BK145" s="124">
        <f>ROUND($L$145*$K$145,2)</f>
        <v>0</v>
      </c>
      <c r="BL145" s="9" t="s">
        <v>135</v>
      </c>
      <c r="BM145" s="9" t="s">
        <v>553</v>
      </c>
    </row>
    <row r="146" spans="2:65" s="9" customFormat="1" ht="27" customHeight="1">
      <c r="B146" s="22"/>
      <c r="C146" s="117" t="s">
        <v>10</v>
      </c>
      <c r="D146" s="117" t="s">
        <v>137</v>
      </c>
      <c r="E146" s="118" t="s">
        <v>258</v>
      </c>
      <c r="F146" s="190" t="s">
        <v>259</v>
      </c>
      <c r="G146" s="190"/>
      <c r="H146" s="190"/>
      <c r="I146" s="190"/>
      <c r="J146" s="119" t="s">
        <v>210</v>
      </c>
      <c r="K146" s="120">
        <v>54.144</v>
      </c>
      <c r="L146" s="191">
        <v>0</v>
      </c>
      <c r="M146" s="191"/>
      <c r="N146" s="191">
        <f>ROUND($L$146*$K$146,2)</f>
        <v>0</v>
      </c>
      <c r="O146" s="191"/>
      <c r="P146" s="191"/>
      <c r="Q146" s="191"/>
      <c r="R146" s="23"/>
      <c r="T146" s="121"/>
      <c r="U146" s="28" t="s">
        <v>45</v>
      </c>
      <c r="V146" s="122">
        <v>0.05</v>
      </c>
      <c r="W146" s="122">
        <f>$V$146*$K$146</f>
        <v>2.7072000000000003</v>
      </c>
      <c r="X146" s="122">
        <v>0</v>
      </c>
      <c r="Y146" s="122">
        <f>$X$146*$K$146</f>
        <v>0</v>
      </c>
      <c r="Z146" s="122">
        <v>0</v>
      </c>
      <c r="AA146" s="123">
        <f>$Z$146*$K$146</f>
        <v>0</v>
      </c>
      <c r="AR146" s="9" t="s">
        <v>135</v>
      </c>
      <c r="AT146" s="9" t="s">
        <v>137</v>
      </c>
      <c r="AU146" s="9" t="s">
        <v>104</v>
      </c>
      <c r="AY146" s="9" t="s">
        <v>136</v>
      </c>
      <c r="BE146" s="124">
        <f>IF($U$146="základní",$N$146,0)</f>
        <v>0</v>
      </c>
      <c r="BF146" s="124">
        <f>IF($U$146="snížená",$N$146,0)</f>
        <v>0</v>
      </c>
      <c r="BG146" s="124">
        <f>IF($U$146="zákl. přenesená",$N$146,0)</f>
        <v>0</v>
      </c>
      <c r="BH146" s="124">
        <f>IF($U$146="sníž. přenesená",$N$146,0)</f>
        <v>0</v>
      </c>
      <c r="BI146" s="124">
        <f>IF($U$146="nulová",$N$146,0)</f>
        <v>0</v>
      </c>
      <c r="BJ146" s="9" t="s">
        <v>21</v>
      </c>
      <c r="BK146" s="124">
        <f>ROUND($L$146*$K$146,2)</f>
        <v>0</v>
      </c>
      <c r="BL146" s="9" t="s">
        <v>135</v>
      </c>
      <c r="BM146" s="9" t="s">
        <v>554</v>
      </c>
    </row>
    <row r="147" spans="2:51" s="9" customFormat="1" ht="18.75" customHeight="1">
      <c r="B147" s="129"/>
      <c r="E147" s="130"/>
      <c r="F147" s="193" t="s">
        <v>555</v>
      </c>
      <c r="G147" s="193"/>
      <c r="H147" s="193"/>
      <c r="I147" s="193"/>
      <c r="K147" s="131">
        <v>54.144</v>
      </c>
      <c r="R147" s="132"/>
      <c r="T147" s="133"/>
      <c r="AA147" s="134"/>
      <c r="AT147" s="130" t="s">
        <v>190</v>
      </c>
      <c r="AU147" s="130" t="s">
        <v>104</v>
      </c>
      <c r="AV147" s="130" t="s">
        <v>104</v>
      </c>
      <c r="AW147" s="130" t="s">
        <v>114</v>
      </c>
      <c r="AX147" s="130" t="s">
        <v>21</v>
      </c>
      <c r="AY147" s="130" t="s">
        <v>136</v>
      </c>
    </row>
    <row r="148" spans="2:65" s="9" customFormat="1" ht="27" customHeight="1">
      <c r="B148" s="22"/>
      <c r="C148" s="117" t="s">
        <v>257</v>
      </c>
      <c r="D148" s="117" t="s">
        <v>137</v>
      </c>
      <c r="E148" s="118" t="s">
        <v>263</v>
      </c>
      <c r="F148" s="190" t="s">
        <v>264</v>
      </c>
      <c r="G148" s="190"/>
      <c r="H148" s="190"/>
      <c r="I148" s="190"/>
      <c r="J148" s="119" t="s">
        <v>210</v>
      </c>
      <c r="K148" s="120">
        <v>54.144</v>
      </c>
      <c r="L148" s="191">
        <v>0</v>
      </c>
      <c r="M148" s="191"/>
      <c r="N148" s="191">
        <f>ROUND($L$148*$K$148,2)</f>
        <v>0</v>
      </c>
      <c r="O148" s="191"/>
      <c r="P148" s="191"/>
      <c r="Q148" s="191"/>
      <c r="R148" s="23"/>
      <c r="T148" s="121"/>
      <c r="U148" s="28" t="s">
        <v>45</v>
      </c>
      <c r="V148" s="122">
        <v>0</v>
      </c>
      <c r="W148" s="122">
        <f>$V$148*$K$148</f>
        <v>0</v>
      </c>
      <c r="X148" s="122">
        <v>0</v>
      </c>
      <c r="Y148" s="122">
        <f>$X$148*$K$148</f>
        <v>0</v>
      </c>
      <c r="Z148" s="122">
        <v>0</v>
      </c>
      <c r="AA148" s="123">
        <f>$Z$148*$K$148</f>
        <v>0</v>
      </c>
      <c r="AR148" s="9" t="s">
        <v>135</v>
      </c>
      <c r="AT148" s="9" t="s">
        <v>137</v>
      </c>
      <c r="AU148" s="9" t="s">
        <v>104</v>
      </c>
      <c r="AY148" s="9" t="s">
        <v>136</v>
      </c>
      <c r="BE148" s="124">
        <f>IF($U$148="základní",$N$148,0)</f>
        <v>0</v>
      </c>
      <c r="BF148" s="124">
        <f>IF($U$148="snížená",$N$148,0)</f>
        <v>0</v>
      </c>
      <c r="BG148" s="124">
        <f>IF($U$148="zákl. přenesená",$N$148,0)</f>
        <v>0</v>
      </c>
      <c r="BH148" s="124">
        <f>IF($U$148="sníž. přenesená",$N$148,0)</f>
        <v>0</v>
      </c>
      <c r="BI148" s="124">
        <f>IF($U$148="nulová",$N$148,0)</f>
        <v>0</v>
      </c>
      <c r="BJ148" s="9" t="s">
        <v>21</v>
      </c>
      <c r="BK148" s="124">
        <f>ROUND($L$148*$K$148,2)</f>
        <v>0</v>
      </c>
      <c r="BL148" s="9" t="s">
        <v>135</v>
      </c>
      <c r="BM148" s="9" t="s">
        <v>556</v>
      </c>
    </row>
    <row r="149" spans="2:51" s="9" customFormat="1" ht="32.25" customHeight="1">
      <c r="B149" s="129"/>
      <c r="E149" s="130"/>
      <c r="F149" s="193" t="s">
        <v>557</v>
      </c>
      <c r="G149" s="193"/>
      <c r="H149" s="193"/>
      <c r="I149" s="193"/>
      <c r="K149" s="131">
        <v>54.144</v>
      </c>
      <c r="R149" s="132"/>
      <c r="T149" s="133"/>
      <c r="AA149" s="134"/>
      <c r="AT149" s="130" t="s">
        <v>190</v>
      </c>
      <c r="AU149" s="130" t="s">
        <v>104</v>
      </c>
      <c r="AV149" s="130" t="s">
        <v>104</v>
      </c>
      <c r="AW149" s="130" t="s">
        <v>114</v>
      </c>
      <c r="AX149" s="130" t="s">
        <v>21</v>
      </c>
      <c r="AY149" s="130" t="s">
        <v>136</v>
      </c>
    </row>
    <row r="150" spans="2:65" s="9" customFormat="1" ht="27" customHeight="1">
      <c r="B150" s="22"/>
      <c r="C150" s="117" t="s">
        <v>262</v>
      </c>
      <c r="D150" s="117" t="s">
        <v>137</v>
      </c>
      <c r="E150" s="118" t="s">
        <v>268</v>
      </c>
      <c r="F150" s="190" t="s">
        <v>269</v>
      </c>
      <c r="G150" s="190"/>
      <c r="H150" s="190"/>
      <c r="I150" s="190"/>
      <c r="J150" s="119" t="s">
        <v>210</v>
      </c>
      <c r="K150" s="120">
        <v>270.72</v>
      </c>
      <c r="L150" s="191">
        <v>0</v>
      </c>
      <c r="M150" s="191"/>
      <c r="N150" s="191">
        <f>ROUND($L$150*$K$150,2)</f>
        <v>0</v>
      </c>
      <c r="O150" s="191"/>
      <c r="P150" s="191"/>
      <c r="Q150" s="191"/>
      <c r="R150" s="23"/>
      <c r="T150" s="121"/>
      <c r="U150" s="28" t="s">
        <v>45</v>
      </c>
      <c r="V150" s="122">
        <v>0</v>
      </c>
      <c r="W150" s="122">
        <f>$V$150*$K$150</f>
        <v>0</v>
      </c>
      <c r="X150" s="122">
        <v>0</v>
      </c>
      <c r="Y150" s="122">
        <f>$X$150*$K$150</f>
        <v>0</v>
      </c>
      <c r="Z150" s="122">
        <v>0</v>
      </c>
      <c r="AA150" s="123">
        <f>$Z$150*$K$150</f>
        <v>0</v>
      </c>
      <c r="AR150" s="9" t="s">
        <v>135</v>
      </c>
      <c r="AT150" s="9" t="s">
        <v>137</v>
      </c>
      <c r="AU150" s="9" t="s">
        <v>104</v>
      </c>
      <c r="AY150" s="9" t="s">
        <v>136</v>
      </c>
      <c r="BE150" s="124">
        <f>IF($U$150="základní",$N$150,0)</f>
        <v>0</v>
      </c>
      <c r="BF150" s="124">
        <f>IF($U$150="snížená",$N$150,0)</f>
        <v>0</v>
      </c>
      <c r="BG150" s="124">
        <f>IF($U$150="zákl. přenesená",$N$150,0)</f>
        <v>0</v>
      </c>
      <c r="BH150" s="124">
        <f>IF($U$150="sníž. přenesená",$N$150,0)</f>
        <v>0</v>
      </c>
      <c r="BI150" s="124">
        <f>IF($U$150="nulová",$N$150,0)</f>
        <v>0</v>
      </c>
      <c r="BJ150" s="9" t="s">
        <v>21</v>
      </c>
      <c r="BK150" s="124">
        <f>ROUND($L$150*$K$150,2)</f>
        <v>0</v>
      </c>
      <c r="BL150" s="9" t="s">
        <v>135</v>
      </c>
      <c r="BM150" s="9" t="s">
        <v>558</v>
      </c>
    </row>
    <row r="151" spans="2:51" s="9" customFormat="1" ht="18.75" customHeight="1">
      <c r="B151" s="129"/>
      <c r="E151" s="130"/>
      <c r="F151" s="193" t="s">
        <v>559</v>
      </c>
      <c r="G151" s="193"/>
      <c r="H151" s="193"/>
      <c r="I151" s="193"/>
      <c r="K151" s="131">
        <v>270.72</v>
      </c>
      <c r="R151" s="132"/>
      <c r="T151" s="133"/>
      <c r="AA151" s="134"/>
      <c r="AT151" s="130" t="s">
        <v>190</v>
      </c>
      <c r="AU151" s="130" t="s">
        <v>104</v>
      </c>
      <c r="AV151" s="130" t="s">
        <v>104</v>
      </c>
      <c r="AW151" s="130" t="s">
        <v>114</v>
      </c>
      <c r="AX151" s="130" t="s">
        <v>21</v>
      </c>
      <c r="AY151" s="130" t="s">
        <v>136</v>
      </c>
    </row>
    <row r="152" spans="2:65" s="9" customFormat="1" ht="27" customHeight="1">
      <c r="B152" s="22"/>
      <c r="C152" s="117" t="s">
        <v>267</v>
      </c>
      <c r="D152" s="117" t="s">
        <v>137</v>
      </c>
      <c r="E152" s="118" t="s">
        <v>273</v>
      </c>
      <c r="F152" s="190" t="s">
        <v>274</v>
      </c>
      <c r="G152" s="190"/>
      <c r="H152" s="190"/>
      <c r="I152" s="190"/>
      <c r="J152" s="119" t="s">
        <v>210</v>
      </c>
      <c r="K152" s="120">
        <v>46.022</v>
      </c>
      <c r="L152" s="191">
        <v>0</v>
      </c>
      <c r="M152" s="191"/>
      <c r="N152" s="191">
        <f>ROUND($L$152*$K$152,2)</f>
        <v>0</v>
      </c>
      <c r="O152" s="191"/>
      <c r="P152" s="191"/>
      <c r="Q152" s="191"/>
      <c r="R152" s="23"/>
      <c r="T152" s="121"/>
      <c r="U152" s="28" t="s">
        <v>45</v>
      </c>
      <c r="V152" s="122">
        <v>0</v>
      </c>
      <c r="W152" s="122">
        <f>$V$152*$K$152</f>
        <v>0</v>
      </c>
      <c r="X152" s="122">
        <v>0</v>
      </c>
      <c r="Y152" s="122">
        <f>$X$152*$K$152</f>
        <v>0</v>
      </c>
      <c r="Z152" s="122">
        <v>0</v>
      </c>
      <c r="AA152" s="123">
        <f>$Z$152*$K$152</f>
        <v>0</v>
      </c>
      <c r="AR152" s="9" t="s">
        <v>135</v>
      </c>
      <c r="AT152" s="9" t="s">
        <v>137</v>
      </c>
      <c r="AU152" s="9" t="s">
        <v>104</v>
      </c>
      <c r="AY152" s="9" t="s">
        <v>136</v>
      </c>
      <c r="BE152" s="124">
        <f>IF($U$152="základní",$N$152,0)</f>
        <v>0</v>
      </c>
      <c r="BF152" s="124">
        <f>IF($U$152="snížená",$N$152,0)</f>
        <v>0</v>
      </c>
      <c r="BG152" s="124">
        <f>IF($U$152="zákl. přenesená",$N$152,0)</f>
        <v>0</v>
      </c>
      <c r="BH152" s="124">
        <f>IF($U$152="sníž. přenesená",$N$152,0)</f>
        <v>0</v>
      </c>
      <c r="BI152" s="124">
        <f>IF($U$152="nulová",$N$152,0)</f>
        <v>0</v>
      </c>
      <c r="BJ152" s="9" t="s">
        <v>21</v>
      </c>
      <c r="BK152" s="124">
        <f>ROUND($L$152*$K$152,2)</f>
        <v>0</v>
      </c>
      <c r="BL152" s="9" t="s">
        <v>135</v>
      </c>
      <c r="BM152" s="9" t="s">
        <v>560</v>
      </c>
    </row>
    <row r="153" spans="2:65" s="9" customFormat="1" ht="27" customHeight="1">
      <c r="B153" s="22"/>
      <c r="C153" s="117" t="s">
        <v>272</v>
      </c>
      <c r="D153" s="117" t="s">
        <v>137</v>
      </c>
      <c r="E153" s="118" t="s">
        <v>278</v>
      </c>
      <c r="F153" s="190" t="s">
        <v>279</v>
      </c>
      <c r="G153" s="190"/>
      <c r="H153" s="190"/>
      <c r="I153" s="190"/>
      <c r="J153" s="119" t="s">
        <v>210</v>
      </c>
      <c r="K153" s="120">
        <v>8.121</v>
      </c>
      <c r="L153" s="191">
        <v>0</v>
      </c>
      <c r="M153" s="191"/>
      <c r="N153" s="191">
        <f>ROUND($L$153*$K$153,2)</f>
        <v>0</v>
      </c>
      <c r="O153" s="191"/>
      <c r="P153" s="191"/>
      <c r="Q153" s="191"/>
      <c r="R153" s="23"/>
      <c r="T153" s="121"/>
      <c r="U153" s="28" t="s">
        <v>45</v>
      </c>
      <c r="V153" s="122">
        <v>0.142</v>
      </c>
      <c r="W153" s="122">
        <f>$V$153*$K$153</f>
        <v>1.153182</v>
      </c>
      <c r="X153" s="122">
        <v>0</v>
      </c>
      <c r="Y153" s="122">
        <f>$X$153*$K$153</f>
        <v>0</v>
      </c>
      <c r="Z153" s="122">
        <v>0</v>
      </c>
      <c r="AA153" s="123">
        <f>$Z$153*$K$153</f>
        <v>0</v>
      </c>
      <c r="AR153" s="9" t="s">
        <v>135</v>
      </c>
      <c r="AT153" s="9" t="s">
        <v>137</v>
      </c>
      <c r="AU153" s="9" t="s">
        <v>104</v>
      </c>
      <c r="AY153" s="9" t="s">
        <v>136</v>
      </c>
      <c r="BE153" s="124">
        <f>IF($U$153="základní",$N$153,0)</f>
        <v>0</v>
      </c>
      <c r="BF153" s="124">
        <f>IF($U$153="snížená",$N$153,0)</f>
        <v>0</v>
      </c>
      <c r="BG153" s="124">
        <f>IF($U$153="zákl. přenesená",$N$153,0)</f>
        <v>0</v>
      </c>
      <c r="BH153" s="124">
        <f>IF($U$153="sníž. přenesená",$N$153,0)</f>
        <v>0</v>
      </c>
      <c r="BI153" s="124">
        <f>IF($U$153="nulová",$N$153,0)</f>
        <v>0</v>
      </c>
      <c r="BJ153" s="9" t="s">
        <v>21</v>
      </c>
      <c r="BK153" s="124">
        <f>ROUND($L$153*$K$153,2)</f>
        <v>0</v>
      </c>
      <c r="BL153" s="9" t="s">
        <v>135</v>
      </c>
      <c r="BM153" s="9" t="s">
        <v>561</v>
      </c>
    </row>
    <row r="154" spans="2:51" s="9" customFormat="1" ht="18.75" customHeight="1">
      <c r="B154" s="129"/>
      <c r="E154" s="130"/>
      <c r="F154" s="193" t="s">
        <v>562</v>
      </c>
      <c r="G154" s="193"/>
      <c r="H154" s="193"/>
      <c r="I154" s="193"/>
      <c r="K154" s="131">
        <v>8.121</v>
      </c>
      <c r="R154" s="132"/>
      <c r="T154" s="133"/>
      <c r="AA154" s="134"/>
      <c r="AT154" s="130" t="s">
        <v>190</v>
      </c>
      <c r="AU154" s="130" t="s">
        <v>104</v>
      </c>
      <c r="AV154" s="130" t="s">
        <v>104</v>
      </c>
      <c r="AW154" s="130" t="s">
        <v>114</v>
      </c>
      <c r="AX154" s="130" t="s">
        <v>21</v>
      </c>
      <c r="AY154" s="130" t="s">
        <v>136</v>
      </c>
    </row>
    <row r="155" spans="2:65" s="9" customFormat="1" ht="15.75" customHeight="1">
      <c r="B155" s="22"/>
      <c r="C155" s="117" t="s">
        <v>277</v>
      </c>
      <c r="D155" s="117" t="s">
        <v>137</v>
      </c>
      <c r="E155" s="118" t="s">
        <v>282</v>
      </c>
      <c r="F155" s="190" t="s">
        <v>283</v>
      </c>
      <c r="G155" s="190"/>
      <c r="H155" s="190"/>
      <c r="I155" s="190"/>
      <c r="J155" s="119" t="s">
        <v>210</v>
      </c>
      <c r="K155" s="120">
        <v>54.144</v>
      </c>
      <c r="L155" s="191">
        <v>0</v>
      </c>
      <c r="M155" s="191"/>
      <c r="N155" s="191">
        <f>ROUND($L$155*$K$155,2)</f>
        <v>0</v>
      </c>
      <c r="O155" s="191"/>
      <c r="P155" s="191"/>
      <c r="Q155" s="191"/>
      <c r="R155" s="23"/>
      <c r="T155" s="121"/>
      <c r="U155" s="28" t="s">
        <v>45</v>
      </c>
      <c r="V155" s="122">
        <v>0</v>
      </c>
      <c r="W155" s="122">
        <f>$V$155*$K$155</f>
        <v>0</v>
      </c>
      <c r="X155" s="122">
        <v>0</v>
      </c>
      <c r="Y155" s="122">
        <f>$X$155*$K$155</f>
        <v>0</v>
      </c>
      <c r="Z155" s="122">
        <v>0</v>
      </c>
      <c r="AA155" s="123">
        <f>$Z$155*$K$155</f>
        <v>0</v>
      </c>
      <c r="AR155" s="9" t="s">
        <v>135</v>
      </c>
      <c r="AT155" s="9" t="s">
        <v>137</v>
      </c>
      <c r="AU155" s="9" t="s">
        <v>104</v>
      </c>
      <c r="AY155" s="9" t="s">
        <v>136</v>
      </c>
      <c r="BE155" s="124">
        <f>IF($U$155="základní",$N$155,0)</f>
        <v>0</v>
      </c>
      <c r="BF155" s="124">
        <f>IF($U$155="snížená",$N$155,0)</f>
        <v>0</v>
      </c>
      <c r="BG155" s="124">
        <f>IF($U$155="zákl. přenesená",$N$155,0)</f>
        <v>0</v>
      </c>
      <c r="BH155" s="124">
        <f>IF($U$155="sníž. přenesená",$N$155,0)</f>
        <v>0</v>
      </c>
      <c r="BI155" s="124">
        <f>IF($U$155="nulová",$N$155,0)</f>
        <v>0</v>
      </c>
      <c r="BJ155" s="9" t="s">
        <v>21</v>
      </c>
      <c r="BK155" s="124">
        <f>ROUND($L$155*$K$155,2)</f>
        <v>0</v>
      </c>
      <c r="BL155" s="9" t="s">
        <v>135</v>
      </c>
      <c r="BM155" s="9" t="s">
        <v>563</v>
      </c>
    </row>
    <row r="156" spans="2:65" s="9" customFormat="1" ht="27" customHeight="1">
      <c r="B156" s="22"/>
      <c r="C156" s="117" t="s">
        <v>9</v>
      </c>
      <c r="D156" s="117" t="s">
        <v>137</v>
      </c>
      <c r="E156" s="118" t="s">
        <v>286</v>
      </c>
      <c r="F156" s="190" t="s">
        <v>287</v>
      </c>
      <c r="G156" s="190"/>
      <c r="H156" s="190"/>
      <c r="I156" s="190"/>
      <c r="J156" s="119" t="s">
        <v>210</v>
      </c>
      <c r="K156" s="120">
        <v>54.144</v>
      </c>
      <c r="L156" s="191">
        <v>0</v>
      </c>
      <c r="M156" s="191"/>
      <c r="N156" s="191">
        <f>ROUND($L$156*$K$156,2)</f>
        <v>0</v>
      </c>
      <c r="O156" s="191"/>
      <c r="P156" s="191"/>
      <c r="Q156" s="191"/>
      <c r="R156" s="23"/>
      <c r="T156" s="121"/>
      <c r="U156" s="28" t="s">
        <v>45</v>
      </c>
      <c r="V156" s="122">
        <v>0</v>
      </c>
      <c r="W156" s="122">
        <f>$V$156*$K$156</f>
        <v>0</v>
      </c>
      <c r="X156" s="122">
        <v>0</v>
      </c>
      <c r="Y156" s="122">
        <f>$X$156*$K$156</f>
        <v>0</v>
      </c>
      <c r="Z156" s="122">
        <v>0</v>
      </c>
      <c r="AA156" s="123">
        <f>$Z$156*$K$156</f>
        <v>0</v>
      </c>
      <c r="AR156" s="9" t="s">
        <v>135</v>
      </c>
      <c r="AT156" s="9" t="s">
        <v>137</v>
      </c>
      <c r="AU156" s="9" t="s">
        <v>104</v>
      </c>
      <c r="AY156" s="9" t="s">
        <v>136</v>
      </c>
      <c r="BE156" s="124">
        <f>IF($U$156="základní",$N$156,0)</f>
        <v>0</v>
      </c>
      <c r="BF156" s="124">
        <f>IF($U$156="snížená",$N$156,0)</f>
        <v>0</v>
      </c>
      <c r="BG156" s="124">
        <f>IF($U$156="zákl. přenesená",$N$156,0)</f>
        <v>0</v>
      </c>
      <c r="BH156" s="124">
        <f>IF($U$156="sníž. přenesená",$N$156,0)</f>
        <v>0</v>
      </c>
      <c r="BI156" s="124">
        <f>IF($U$156="nulová",$N$156,0)</f>
        <v>0</v>
      </c>
      <c r="BJ156" s="9" t="s">
        <v>21</v>
      </c>
      <c r="BK156" s="124">
        <f>ROUND($L$156*$K$156,2)</f>
        <v>0</v>
      </c>
      <c r="BL156" s="9" t="s">
        <v>135</v>
      </c>
      <c r="BM156" s="9" t="s">
        <v>564</v>
      </c>
    </row>
    <row r="157" spans="2:65" s="9" customFormat="1" ht="27" customHeight="1">
      <c r="B157" s="22"/>
      <c r="C157" s="117" t="s">
        <v>285</v>
      </c>
      <c r="D157" s="117" t="s">
        <v>137</v>
      </c>
      <c r="E157" s="118" t="s">
        <v>290</v>
      </c>
      <c r="F157" s="190" t="s">
        <v>291</v>
      </c>
      <c r="G157" s="190"/>
      <c r="H157" s="190"/>
      <c r="I157" s="190"/>
      <c r="J157" s="119" t="s">
        <v>210</v>
      </c>
      <c r="K157" s="120">
        <v>40.032</v>
      </c>
      <c r="L157" s="191">
        <v>0</v>
      </c>
      <c r="M157" s="191"/>
      <c r="N157" s="191">
        <f>ROUND($L$157*$K$157,2)</f>
        <v>0</v>
      </c>
      <c r="O157" s="191"/>
      <c r="P157" s="191"/>
      <c r="Q157" s="191"/>
      <c r="R157" s="23"/>
      <c r="T157" s="121"/>
      <c r="U157" s="28" t="s">
        <v>45</v>
      </c>
      <c r="V157" s="122">
        <v>0</v>
      </c>
      <c r="W157" s="122">
        <f>$V$157*$K$157</f>
        <v>0</v>
      </c>
      <c r="X157" s="122">
        <v>0</v>
      </c>
      <c r="Y157" s="122">
        <f>$X$157*$K$157</f>
        <v>0</v>
      </c>
      <c r="Z157" s="122">
        <v>0</v>
      </c>
      <c r="AA157" s="123">
        <f>$Z$157*$K$157</f>
        <v>0</v>
      </c>
      <c r="AR157" s="9" t="s">
        <v>135</v>
      </c>
      <c r="AT157" s="9" t="s">
        <v>137</v>
      </c>
      <c r="AU157" s="9" t="s">
        <v>104</v>
      </c>
      <c r="AY157" s="9" t="s">
        <v>136</v>
      </c>
      <c r="BE157" s="124">
        <f>IF($U$157="základní",$N$157,0)</f>
        <v>0</v>
      </c>
      <c r="BF157" s="124">
        <f>IF($U$157="snížená",$N$157,0)</f>
        <v>0</v>
      </c>
      <c r="BG157" s="124">
        <f>IF($U$157="zákl. přenesená",$N$157,0)</f>
        <v>0</v>
      </c>
      <c r="BH157" s="124">
        <f>IF($U$157="sníž. přenesená",$N$157,0)</f>
        <v>0</v>
      </c>
      <c r="BI157" s="124">
        <f>IF($U$157="nulová",$N$157,0)</f>
        <v>0</v>
      </c>
      <c r="BJ157" s="9" t="s">
        <v>21</v>
      </c>
      <c r="BK157" s="124">
        <f>ROUND($L$157*$K$157,2)</f>
        <v>0</v>
      </c>
      <c r="BL157" s="9" t="s">
        <v>135</v>
      </c>
      <c r="BM157" s="9" t="s">
        <v>565</v>
      </c>
    </row>
    <row r="158" spans="2:51" s="9" customFormat="1" ht="18.75" customHeight="1">
      <c r="B158" s="135"/>
      <c r="E158" s="136"/>
      <c r="F158" s="194" t="s">
        <v>566</v>
      </c>
      <c r="G158" s="194"/>
      <c r="H158" s="194"/>
      <c r="I158" s="194"/>
      <c r="K158" s="136"/>
      <c r="R158" s="137"/>
      <c r="T158" s="138"/>
      <c r="AA158" s="139"/>
      <c r="AT158" s="136" t="s">
        <v>190</v>
      </c>
      <c r="AU158" s="136" t="s">
        <v>104</v>
      </c>
      <c r="AV158" s="136" t="s">
        <v>21</v>
      </c>
      <c r="AW158" s="136" t="s">
        <v>114</v>
      </c>
      <c r="AX158" s="136" t="s">
        <v>80</v>
      </c>
      <c r="AY158" s="136" t="s">
        <v>136</v>
      </c>
    </row>
    <row r="159" spans="2:51" s="9" customFormat="1" ht="46.5" customHeight="1">
      <c r="B159" s="129"/>
      <c r="E159" s="130" t="s">
        <v>171</v>
      </c>
      <c r="F159" s="193" t="s">
        <v>567</v>
      </c>
      <c r="G159" s="193"/>
      <c r="H159" s="193"/>
      <c r="I159" s="193"/>
      <c r="K159" s="131">
        <v>40.032</v>
      </c>
      <c r="R159" s="132"/>
      <c r="T159" s="133"/>
      <c r="AA159" s="134"/>
      <c r="AT159" s="130" t="s">
        <v>190</v>
      </c>
      <c r="AU159" s="130" t="s">
        <v>104</v>
      </c>
      <c r="AV159" s="130" t="s">
        <v>104</v>
      </c>
      <c r="AW159" s="130" t="s">
        <v>114</v>
      </c>
      <c r="AX159" s="130" t="s">
        <v>21</v>
      </c>
      <c r="AY159" s="130" t="s">
        <v>136</v>
      </c>
    </row>
    <row r="160" spans="2:65" s="9" customFormat="1" ht="27" customHeight="1">
      <c r="B160" s="22"/>
      <c r="C160" s="152" t="s">
        <v>289</v>
      </c>
      <c r="D160" s="152" t="s">
        <v>299</v>
      </c>
      <c r="E160" s="153" t="s">
        <v>300</v>
      </c>
      <c r="F160" s="197" t="s">
        <v>301</v>
      </c>
      <c r="G160" s="197"/>
      <c r="H160" s="197"/>
      <c r="I160" s="197"/>
      <c r="J160" s="154" t="s">
        <v>302</v>
      </c>
      <c r="K160" s="155">
        <v>68.054</v>
      </c>
      <c r="L160" s="198">
        <v>0</v>
      </c>
      <c r="M160" s="198"/>
      <c r="N160" s="198">
        <f>ROUND($L$160*$K$160,2)</f>
        <v>0</v>
      </c>
      <c r="O160" s="198"/>
      <c r="P160" s="198"/>
      <c r="Q160" s="198"/>
      <c r="R160" s="23"/>
      <c r="T160" s="121"/>
      <c r="U160" s="28" t="s">
        <v>45</v>
      </c>
      <c r="V160" s="122">
        <v>0</v>
      </c>
      <c r="W160" s="122">
        <f>$V$160*$K$160</f>
        <v>0</v>
      </c>
      <c r="X160" s="122">
        <v>0</v>
      </c>
      <c r="Y160" s="122">
        <f>$X$160*$K$160</f>
        <v>0</v>
      </c>
      <c r="Z160" s="122">
        <v>0</v>
      </c>
      <c r="AA160" s="123">
        <f>$Z$160*$K$160</f>
        <v>0</v>
      </c>
      <c r="AR160" s="9" t="s">
        <v>217</v>
      </c>
      <c r="AT160" s="9" t="s">
        <v>299</v>
      </c>
      <c r="AU160" s="9" t="s">
        <v>104</v>
      </c>
      <c r="AY160" s="9" t="s">
        <v>136</v>
      </c>
      <c r="BE160" s="124">
        <f>IF($U$160="základní",$N$160,0)</f>
        <v>0</v>
      </c>
      <c r="BF160" s="124">
        <f>IF($U$160="snížená",$N$160,0)</f>
        <v>0</v>
      </c>
      <c r="BG160" s="124">
        <f>IF($U$160="zákl. přenesená",$N$160,0)</f>
        <v>0</v>
      </c>
      <c r="BH160" s="124">
        <f>IF($U$160="sníž. přenesená",$N$160,0)</f>
        <v>0</v>
      </c>
      <c r="BI160" s="124">
        <f>IF($U$160="nulová",$N$160,0)</f>
        <v>0</v>
      </c>
      <c r="BJ160" s="9" t="s">
        <v>21</v>
      </c>
      <c r="BK160" s="124">
        <f>ROUND($L$160*$K$160,2)</f>
        <v>0</v>
      </c>
      <c r="BL160" s="9" t="s">
        <v>135</v>
      </c>
      <c r="BM160" s="9" t="s">
        <v>568</v>
      </c>
    </row>
    <row r="161" spans="2:51" s="9" customFormat="1" ht="18.75" customHeight="1">
      <c r="B161" s="129"/>
      <c r="E161" s="130"/>
      <c r="F161" s="193" t="s">
        <v>304</v>
      </c>
      <c r="G161" s="193"/>
      <c r="H161" s="193"/>
      <c r="I161" s="193"/>
      <c r="K161" s="131">
        <v>68.054</v>
      </c>
      <c r="R161" s="132"/>
      <c r="T161" s="133"/>
      <c r="AA161" s="134"/>
      <c r="AT161" s="130" t="s">
        <v>190</v>
      </c>
      <c r="AU161" s="130" t="s">
        <v>104</v>
      </c>
      <c r="AV161" s="130" t="s">
        <v>104</v>
      </c>
      <c r="AW161" s="130" t="s">
        <v>114</v>
      </c>
      <c r="AX161" s="130" t="s">
        <v>21</v>
      </c>
      <c r="AY161" s="130" t="s">
        <v>136</v>
      </c>
    </row>
    <row r="162" spans="2:65" s="9" customFormat="1" ht="39" customHeight="1">
      <c r="B162" s="22"/>
      <c r="C162" s="117" t="s">
        <v>298</v>
      </c>
      <c r="D162" s="117" t="s">
        <v>137</v>
      </c>
      <c r="E162" s="118" t="s">
        <v>306</v>
      </c>
      <c r="F162" s="190" t="s">
        <v>307</v>
      </c>
      <c r="G162" s="190"/>
      <c r="H162" s="190"/>
      <c r="I162" s="190"/>
      <c r="J162" s="119" t="s">
        <v>210</v>
      </c>
      <c r="K162" s="120">
        <v>9.792</v>
      </c>
      <c r="L162" s="191">
        <v>0</v>
      </c>
      <c r="M162" s="191"/>
      <c r="N162" s="191">
        <f>ROUND($L$162*$K$162,2)</f>
        <v>0</v>
      </c>
      <c r="O162" s="191"/>
      <c r="P162" s="191"/>
      <c r="Q162" s="191"/>
      <c r="R162" s="23"/>
      <c r="T162" s="121"/>
      <c r="U162" s="28" t="s">
        <v>45</v>
      </c>
      <c r="V162" s="122">
        <v>0</v>
      </c>
      <c r="W162" s="122">
        <f>$V$162*$K$162</f>
        <v>0</v>
      </c>
      <c r="X162" s="122">
        <v>0</v>
      </c>
      <c r="Y162" s="122">
        <f>$X$162*$K$162</f>
        <v>0</v>
      </c>
      <c r="Z162" s="122">
        <v>0</v>
      </c>
      <c r="AA162" s="123">
        <f>$Z$162*$K$162</f>
        <v>0</v>
      </c>
      <c r="AR162" s="9" t="s">
        <v>135</v>
      </c>
      <c r="AT162" s="9" t="s">
        <v>137</v>
      </c>
      <c r="AU162" s="9" t="s">
        <v>104</v>
      </c>
      <c r="AY162" s="9" t="s">
        <v>136</v>
      </c>
      <c r="BE162" s="124">
        <f>IF($U$162="základní",$N$162,0)</f>
        <v>0</v>
      </c>
      <c r="BF162" s="124">
        <f>IF($U$162="snížená",$N$162,0)</f>
        <v>0</v>
      </c>
      <c r="BG162" s="124">
        <f>IF($U$162="zákl. přenesená",$N$162,0)</f>
        <v>0</v>
      </c>
      <c r="BH162" s="124">
        <f>IF($U$162="sníž. přenesená",$N$162,0)</f>
        <v>0</v>
      </c>
      <c r="BI162" s="124">
        <f>IF($U$162="nulová",$N$162,0)</f>
        <v>0</v>
      </c>
      <c r="BJ162" s="9" t="s">
        <v>21</v>
      </c>
      <c r="BK162" s="124">
        <f>ROUND($L$162*$K$162,2)</f>
        <v>0</v>
      </c>
      <c r="BL162" s="9" t="s">
        <v>135</v>
      </c>
      <c r="BM162" s="9" t="s">
        <v>569</v>
      </c>
    </row>
    <row r="163" spans="2:51" s="9" customFormat="1" ht="18.75" customHeight="1">
      <c r="B163" s="129"/>
      <c r="E163" s="130"/>
      <c r="F163" s="193" t="s">
        <v>570</v>
      </c>
      <c r="G163" s="193"/>
      <c r="H163" s="193"/>
      <c r="I163" s="193"/>
      <c r="K163" s="131">
        <v>9.792</v>
      </c>
      <c r="R163" s="132"/>
      <c r="T163" s="133"/>
      <c r="AA163" s="134"/>
      <c r="AT163" s="130" t="s">
        <v>190</v>
      </c>
      <c r="AU163" s="130" t="s">
        <v>104</v>
      </c>
      <c r="AV163" s="130" t="s">
        <v>104</v>
      </c>
      <c r="AW163" s="130" t="s">
        <v>114</v>
      </c>
      <c r="AX163" s="130" t="s">
        <v>21</v>
      </c>
      <c r="AY163" s="130" t="s">
        <v>136</v>
      </c>
    </row>
    <row r="164" spans="2:65" s="9" customFormat="1" ht="15.75" customHeight="1">
      <c r="B164" s="22"/>
      <c r="C164" s="152" t="s">
        <v>305</v>
      </c>
      <c r="D164" s="152" t="s">
        <v>299</v>
      </c>
      <c r="E164" s="153" t="s">
        <v>313</v>
      </c>
      <c r="F164" s="197" t="s">
        <v>314</v>
      </c>
      <c r="G164" s="197"/>
      <c r="H164" s="197"/>
      <c r="I164" s="197"/>
      <c r="J164" s="154" t="s">
        <v>302</v>
      </c>
      <c r="K164" s="155">
        <v>16.646</v>
      </c>
      <c r="L164" s="198">
        <v>0</v>
      </c>
      <c r="M164" s="198"/>
      <c r="N164" s="198">
        <f>ROUND($L$164*$K$164,2)</f>
        <v>0</v>
      </c>
      <c r="O164" s="198"/>
      <c r="P164" s="198"/>
      <c r="Q164" s="198"/>
      <c r="R164" s="23"/>
      <c r="T164" s="121"/>
      <c r="U164" s="28" t="s">
        <v>45</v>
      </c>
      <c r="V164" s="122">
        <v>0</v>
      </c>
      <c r="W164" s="122">
        <f>$V$164*$K$164</f>
        <v>0</v>
      </c>
      <c r="X164" s="122">
        <v>0</v>
      </c>
      <c r="Y164" s="122">
        <f>$X$164*$K$164</f>
        <v>0</v>
      </c>
      <c r="Z164" s="122">
        <v>0</v>
      </c>
      <c r="AA164" s="123">
        <f>$Z$164*$K$164</f>
        <v>0</v>
      </c>
      <c r="AR164" s="9" t="s">
        <v>217</v>
      </c>
      <c r="AT164" s="9" t="s">
        <v>299</v>
      </c>
      <c r="AU164" s="9" t="s">
        <v>104</v>
      </c>
      <c r="AY164" s="9" t="s">
        <v>136</v>
      </c>
      <c r="BE164" s="124">
        <f>IF($U$164="základní",$N$164,0)</f>
        <v>0</v>
      </c>
      <c r="BF164" s="124">
        <f>IF($U$164="snížená",$N$164,0)</f>
        <v>0</v>
      </c>
      <c r="BG164" s="124">
        <f>IF($U$164="zákl. přenesená",$N$164,0)</f>
        <v>0</v>
      </c>
      <c r="BH164" s="124">
        <f>IF($U$164="sníž. přenesená",$N$164,0)</f>
        <v>0</v>
      </c>
      <c r="BI164" s="124">
        <f>IF($U$164="nulová",$N$164,0)</f>
        <v>0</v>
      </c>
      <c r="BJ164" s="9" t="s">
        <v>21</v>
      </c>
      <c r="BK164" s="124">
        <f>ROUND($L$164*$K$164,2)</f>
        <v>0</v>
      </c>
      <c r="BL164" s="9" t="s">
        <v>135</v>
      </c>
      <c r="BM164" s="9" t="s">
        <v>571</v>
      </c>
    </row>
    <row r="165" spans="2:51" s="9" customFormat="1" ht="18.75" customHeight="1">
      <c r="B165" s="129"/>
      <c r="E165" s="130"/>
      <c r="F165" s="193" t="s">
        <v>572</v>
      </c>
      <c r="G165" s="193"/>
      <c r="H165" s="193"/>
      <c r="I165" s="193"/>
      <c r="K165" s="131">
        <v>16.646</v>
      </c>
      <c r="R165" s="132"/>
      <c r="T165" s="133"/>
      <c r="AA165" s="134"/>
      <c r="AT165" s="130" t="s">
        <v>190</v>
      </c>
      <c r="AU165" s="130" t="s">
        <v>104</v>
      </c>
      <c r="AV165" s="130" t="s">
        <v>104</v>
      </c>
      <c r="AW165" s="130" t="s">
        <v>114</v>
      </c>
      <c r="AX165" s="130" t="s">
        <v>21</v>
      </c>
      <c r="AY165" s="130" t="s">
        <v>136</v>
      </c>
    </row>
    <row r="166" spans="2:63" s="107" customFormat="1" ht="30.75" customHeight="1">
      <c r="B166" s="108"/>
      <c r="D166" s="116" t="s">
        <v>529</v>
      </c>
      <c r="E166" s="116"/>
      <c r="F166" s="116"/>
      <c r="G166" s="116"/>
      <c r="H166" s="116"/>
      <c r="I166" s="116"/>
      <c r="J166" s="116"/>
      <c r="K166" s="116"/>
      <c r="L166" s="116"/>
      <c r="M166" s="116"/>
      <c r="N166" s="189">
        <f>$BK$166</f>
        <v>0</v>
      </c>
      <c r="O166" s="189"/>
      <c r="P166" s="189"/>
      <c r="Q166" s="189"/>
      <c r="R166" s="110"/>
      <c r="T166" s="111"/>
      <c r="W166" s="112">
        <f>SUM($W$167:$W$168)</f>
        <v>0</v>
      </c>
      <c r="Y166" s="112">
        <f>SUM($Y$167:$Y$168)</f>
        <v>3.632</v>
      </c>
      <c r="AA166" s="113">
        <f>SUM($AA$167:$AA$168)</f>
        <v>0</v>
      </c>
      <c r="AR166" s="114" t="s">
        <v>21</v>
      </c>
      <c r="AT166" s="114" t="s">
        <v>79</v>
      </c>
      <c r="AU166" s="114" t="s">
        <v>21</v>
      </c>
      <c r="AY166" s="114" t="s">
        <v>136</v>
      </c>
      <c r="BK166" s="115">
        <f>SUM($BK$167:$BK$168)</f>
        <v>0</v>
      </c>
    </row>
    <row r="167" spans="2:65" s="9" customFormat="1" ht="39" customHeight="1">
      <c r="B167" s="22"/>
      <c r="C167" s="117" t="s">
        <v>312</v>
      </c>
      <c r="D167" s="117" t="s">
        <v>137</v>
      </c>
      <c r="E167" s="118" t="s">
        <v>573</v>
      </c>
      <c r="F167" s="190" t="s">
        <v>574</v>
      </c>
      <c r="G167" s="190"/>
      <c r="H167" s="190"/>
      <c r="I167" s="190"/>
      <c r="J167" s="119" t="s">
        <v>372</v>
      </c>
      <c r="K167" s="120">
        <v>16</v>
      </c>
      <c r="L167" s="191">
        <v>0</v>
      </c>
      <c r="M167" s="191"/>
      <c r="N167" s="191">
        <f>ROUND($L$167*$K$167,2)</f>
        <v>0</v>
      </c>
      <c r="O167" s="191"/>
      <c r="P167" s="191"/>
      <c r="Q167" s="191"/>
      <c r="R167" s="23"/>
      <c r="T167" s="121"/>
      <c r="U167" s="28" t="s">
        <v>45</v>
      </c>
      <c r="V167" s="122">
        <v>0</v>
      </c>
      <c r="W167" s="122">
        <f>$V$167*$K$167</f>
        <v>0</v>
      </c>
      <c r="X167" s="122">
        <v>0.227</v>
      </c>
      <c r="Y167" s="122">
        <f>$X$167*$K$167</f>
        <v>3.632</v>
      </c>
      <c r="Z167" s="122">
        <v>0</v>
      </c>
      <c r="AA167" s="123">
        <f>$Z$167*$K$167</f>
        <v>0</v>
      </c>
      <c r="AR167" s="9" t="s">
        <v>135</v>
      </c>
      <c r="AT167" s="9" t="s">
        <v>137</v>
      </c>
      <c r="AU167" s="9" t="s">
        <v>104</v>
      </c>
      <c r="AY167" s="9" t="s">
        <v>136</v>
      </c>
      <c r="BE167" s="124">
        <f>IF($U$167="základní",$N$167,0)</f>
        <v>0</v>
      </c>
      <c r="BF167" s="124">
        <f>IF($U$167="snížená",$N$167,0)</f>
        <v>0</v>
      </c>
      <c r="BG167" s="124">
        <f>IF($U$167="zákl. přenesená",$N$167,0)</f>
        <v>0</v>
      </c>
      <c r="BH167" s="124">
        <f>IF($U$167="sníž. přenesená",$N$167,0)</f>
        <v>0</v>
      </c>
      <c r="BI167" s="124">
        <f>IF($U$167="nulová",$N$167,0)</f>
        <v>0</v>
      </c>
      <c r="BJ167" s="9" t="s">
        <v>21</v>
      </c>
      <c r="BK167" s="124">
        <f>ROUND($L$167*$K$167,2)</f>
        <v>0</v>
      </c>
      <c r="BL167" s="9" t="s">
        <v>135</v>
      </c>
      <c r="BM167" s="9" t="s">
        <v>575</v>
      </c>
    </row>
    <row r="168" spans="2:51" s="9" customFormat="1" ht="18.75" customHeight="1">
      <c r="B168" s="129"/>
      <c r="E168" s="130"/>
      <c r="F168" s="193" t="s">
        <v>576</v>
      </c>
      <c r="G168" s="193"/>
      <c r="H168" s="193"/>
      <c r="I168" s="193"/>
      <c r="K168" s="131">
        <v>16</v>
      </c>
      <c r="R168" s="132"/>
      <c r="T168" s="133"/>
      <c r="AA168" s="134"/>
      <c r="AT168" s="130" t="s">
        <v>190</v>
      </c>
      <c r="AU168" s="130" t="s">
        <v>104</v>
      </c>
      <c r="AV168" s="130" t="s">
        <v>104</v>
      </c>
      <c r="AW168" s="130" t="s">
        <v>114</v>
      </c>
      <c r="AX168" s="130" t="s">
        <v>21</v>
      </c>
      <c r="AY168" s="130" t="s">
        <v>136</v>
      </c>
    </row>
    <row r="169" spans="2:63" s="107" customFormat="1" ht="30.75" customHeight="1">
      <c r="B169" s="108"/>
      <c r="D169" s="116" t="s">
        <v>180</v>
      </c>
      <c r="E169" s="116"/>
      <c r="F169" s="116"/>
      <c r="G169" s="116"/>
      <c r="H169" s="116"/>
      <c r="I169" s="116"/>
      <c r="J169" s="116"/>
      <c r="K169" s="116"/>
      <c r="L169" s="116"/>
      <c r="M169" s="116"/>
      <c r="N169" s="189">
        <f>$BK$169</f>
        <v>0</v>
      </c>
      <c r="O169" s="189"/>
      <c r="P169" s="189"/>
      <c r="Q169" s="189"/>
      <c r="R169" s="110"/>
      <c r="T169" s="111"/>
      <c r="W169" s="112">
        <f>SUM($W$170:$W$171)</f>
        <v>0</v>
      </c>
      <c r="Y169" s="112">
        <f>SUM($Y$170:$Y$171)</f>
        <v>0</v>
      </c>
      <c r="AA169" s="113">
        <f>SUM($AA$170:$AA$171)</f>
        <v>0</v>
      </c>
      <c r="AR169" s="114" t="s">
        <v>21</v>
      </c>
      <c r="AT169" s="114" t="s">
        <v>79</v>
      </c>
      <c r="AU169" s="114" t="s">
        <v>21</v>
      </c>
      <c r="AY169" s="114" t="s">
        <v>136</v>
      </c>
      <c r="BK169" s="115">
        <f>SUM($BK$170:$BK$171)</f>
        <v>0</v>
      </c>
    </row>
    <row r="170" spans="2:65" s="9" customFormat="1" ht="27" customHeight="1">
      <c r="B170" s="22"/>
      <c r="C170" s="117" t="s">
        <v>317</v>
      </c>
      <c r="D170" s="117" t="s">
        <v>137</v>
      </c>
      <c r="E170" s="118" t="s">
        <v>340</v>
      </c>
      <c r="F170" s="190" t="s">
        <v>341</v>
      </c>
      <c r="G170" s="190"/>
      <c r="H170" s="190"/>
      <c r="I170" s="190"/>
      <c r="J170" s="119" t="s">
        <v>210</v>
      </c>
      <c r="K170" s="120">
        <v>4.32</v>
      </c>
      <c r="L170" s="191">
        <v>0</v>
      </c>
      <c r="M170" s="191"/>
      <c r="N170" s="191">
        <f>ROUND($L$170*$K$170,2)</f>
        <v>0</v>
      </c>
      <c r="O170" s="191"/>
      <c r="P170" s="191"/>
      <c r="Q170" s="191"/>
      <c r="R170" s="23"/>
      <c r="T170" s="121"/>
      <c r="U170" s="28" t="s">
        <v>45</v>
      </c>
      <c r="V170" s="122">
        <v>0</v>
      </c>
      <c r="W170" s="122">
        <f>$V$170*$K$170</f>
        <v>0</v>
      </c>
      <c r="X170" s="122">
        <v>0</v>
      </c>
      <c r="Y170" s="122">
        <f>$X$170*$K$170</f>
        <v>0</v>
      </c>
      <c r="Z170" s="122">
        <v>0</v>
      </c>
      <c r="AA170" s="123">
        <f>$Z$170*$K$170</f>
        <v>0</v>
      </c>
      <c r="AR170" s="9" t="s">
        <v>135</v>
      </c>
      <c r="AT170" s="9" t="s">
        <v>137</v>
      </c>
      <c r="AU170" s="9" t="s">
        <v>104</v>
      </c>
      <c r="AY170" s="9" t="s">
        <v>136</v>
      </c>
      <c r="BE170" s="124">
        <f>IF($U$170="základní",$N$170,0)</f>
        <v>0</v>
      </c>
      <c r="BF170" s="124">
        <f>IF($U$170="snížená",$N$170,0)</f>
        <v>0</v>
      </c>
      <c r="BG170" s="124">
        <f>IF($U$170="zákl. přenesená",$N$170,0)</f>
        <v>0</v>
      </c>
      <c r="BH170" s="124">
        <f>IF($U$170="sníž. přenesená",$N$170,0)</f>
        <v>0</v>
      </c>
      <c r="BI170" s="124">
        <f>IF($U$170="nulová",$N$170,0)</f>
        <v>0</v>
      </c>
      <c r="BJ170" s="9" t="s">
        <v>21</v>
      </c>
      <c r="BK170" s="124">
        <f>ROUND($L$170*$K$170,2)</f>
        <v>0</v>
      </c>
      <c r="BL170" s="9" t="s">
        <v>135</v>
      </c>
      <c r="BM170" s="9" t="s">
        <v>577</v>
      </c>
    </row>
    <row r="171" spans="2:51" s="9" customFormat="1" ht="18.75" customHeight="1">
      <c r="B171" s="129"/>
      <c r="E171" s="130"/>
      <c r="F171" s="193" t="s">
        <v>578</v>
      </c>
      <c r="G171" s="193"/>
      <c r="H171" s="193"/>
      <c r="I171" s="193"/>
      <c r="K171" s="131">
        <v>4.32</v>
      </c>
      <c r="R171" s="132"/>
      <c r="T171" s="133"/>
      <c r="AA171" s="134"/>
      <c r="AT171" s="130" t="s">
        <v>190</v>
      </c>
      <c r="AU171" s="130" t="s">
        <v>104</v>
      </c>
      <c r="AV171" s="130" t="s">
        <v>104</v>
      </c>
      <c r="AW171" s="130" t="s">
        <v>114</v>
      </c>
      <c r="AX171" s="130" t="s">
        <v>21</v>
      </c>
      <c r="AY171" s="130" t="s">
        <v>136</v>
      </c>
    </row>
    <row r="172" spans="2:63" s="107" customFormat="1" ht="30.75" customHeight="1">
      <c r="B172" s="108"/>
      <c r="D172" s="116" t="s">
        <v>181</v>
      </c>
      <c r="E172" s="116"/>
      <c r="F172" s="116"/>
      <c r="G172" s="116"/>
      <c r="H172" s="116"/>
      <c r="I172" s="116"/>
      <c r="J172" s="116"/>
      <c r="K172" s="116"/>
      <c r="L172" s="116"/>
      <c r="M172" s="116"/>
      <c r="N172" s="189">
        <f>$BK$172</f>
        <v>0</v>
      </c>
      <c r="O172" s="189"/>
      <c r="P172" s="189"/>
      <c r="Q172" s="189"/>
      <c r="R172" s="110"/>
      <c r="T172" s="111"/>
      <c r="W172" s="112">
        <f>SUM($W$173:$W$182)</f>
        <v>11.753599999999999</v>
      </c>
      <c r="Y172" s="112">
        <f>SUM($Y$173:$Y$182)</f>
        <v>41.514208</v>
      </c>
      <c r="AA172" s="113">
        <f>SUM($AA$173:$AA$182)</f>
        <v>0</v>
      </c>
      <c r="AR172" s="114" t="s">
        <v>21</v>
      </c>
      <c r="AT172" s="114" t="s">
        <v>79</v>
      </c>
      <c r="AU172" s="114" t="s">
        <v>21</v>
      </c>
      <c r="AY172" s="114" t="s">
        <v>136</v>
      </c>
      <c r="BK172" s="115">
        <f>SUM($BK$173:$BK$182)</f>
        <v>0</v>
      </c>
    </row>
    <row r="173" spans="2:65" s="9" customFormat="1" ht="27" customHeight="1">
      <c r="B173" s="22"/>
      <c r="C173" s="117" t="s">
        <v>322</v>
      </c>
      <c r="D173" s="117" t="s">
        <v>137</v>
      </c>
      <c r="E173" s="118" t="s">
        <v>350</v>
      </c>
      <c r="F173" s="190" t="s">
        <v>351</v>
      </c>
      <c r="G173" s="190"/>
      <c r="H173" s="190"/>
      <c r="I173" s="190"/>
      <c r="J173" s="119" t="s">
        <v>187</v>
      </c>
      <c r="K173" s="120">
        <v>28.8</v>
      </c>
      <c r="L173" s="191">
        <v>0</v>
      </c>
      <c r="M173" s="191"/>
      <c r="N173" s="191">
        <f>ROUND($L$173*$K$173,2)</f>
        <v>0</v>
      </c>
      <c r="O173" s="191"/>
      <c r="P173" s="191"/>
      <c r="Q173" s="191"/>
      <c r="R173" s="23"/>
      <c r="T173" s="121"/>
      <c r="U173" s="28" t="s">
        <v>45</v>
      </c>
      <c r="V173" s="122">
        <v>0.019</v>
      </c>
      <c r="W173" s="122">
        <f>$V$173*$K$173</f>
        <v>0.5472</v>
      </c>
      <c r="X173" s="122">
        <v>0.40481</v>
      </c>
      <c r="Y173" s="122">
        <f>$X$173*$K$173</f>
        <v>11.658528</v>
      </c>
      <c r="Z173" s="122">
        <v>0</v>
      </c>
      <c r="AA173" s="123">
        <f>$Z$173*$K$173</f>
        <v>0</v>
      </c>
      <c r="AR173" s="9" t="s">
        <v>135</v>
      </c>
      <c r="AT173" s="9" t="s">
        <v>137</v>
      </c>
      <c r="AU173" s="9" t="s">
        <v>104</v>
      </c>
      <c r="AY173" s="9" t="s">
        <v>136</v>
      </c>
      <c r="BE173" s="124">
        <f>IF($U$173="základní",$N$173,0)</f>
        <v>0</v>
      </c>
      <c r="BF173" s="124">
        <f>IF($U$173="snížená",$N$173,0)</f>
        <v>0</v>
      </c>
      <c r="BG173" s="124">
        <f>IF($U$173="zákl. přenesená",$N$173,0)</f>
        <v>0</v>
      </c>
      <c r="BH173" s="124">
        <f>IF($U$173="sníž. přenesená",$N$173,0)</f>
        <v>0</v>
      </c>
      <c r="BI173" s="124">
        <f>IF($U$173="nulová",$N$173,0)</f>
        <v>0</v>
      </c>
      <c r="BJ173" s="9" t="s">
        <v>21</v>
      </c>
      <c r="BK173" s="124">
        <f>ROUND($L$173*$K$173,2)</f>
        <v>0</v>
      </c>
      <c r="BL173" s="9" t="s">
        <v>135</v>
      </c>
      <c r="BM173" s="9" t="s">
        <v>579</v>
      </c>
    </row>
    <row r="174" spans="2:51" s="9" customFormat="1" ht="18.75" customHeight="1">
      <c r="B174" s="129"/>
      <c r="E174" s="130"/>
      <c r="F174" s="193" t="s">
        <v>580</v>
      </c>
      <c r="G174" s="193"/>
      <c r="H174" s="193"/>
      <c r="I174" s="193"/>
      <c r="K174" s="131">
        <v>28.8</v>
      </c>
      <c r="R174" s="132"/>
      <c r="T174" s="133"/>
      <c r="AA174" s="134"/>
      <c r="AT174" s="130" t="s">
        <v>190</v>
      </c>
      <c r="AU174" s="130" t="s">
        <v>104</v>
      </c>
      <c r="AV174" s="130" t="s">
        <v>104</v>
      </c>
      <c r="AW174" s="130" t="s">
        <v>114</v>
      </c>
      <c r="AX174" s="130" t="s">
        <v>21</v>
      </c>
      <c r="AY174" s="130" t="s">
        <v>136</v>
      </c>
    </row>
    <row r="175" spans="2:65" s="9" customFormat="1" ht="15.75" customHeight="1">
      <c r="B175" s="22"/>
      <c r="C175" s="117" t="s">
        <v>327</v>
      </c>
      <c r="D175" s="117" t="s">
        <v>137</v>
      </c>
      <c r="E175" s="118" t="s">
        <v>355</v>
      </c>
      <c r="F175" s="190" t="s">
        <v>356</v>
      </c>
      <c r="G175" s="190"/>
      <c r="H175" s="190"/>
      <c r="I175" s="190"/>
      <c r="J175" s="119" t="s">
        <v>187</v>
      </c>
      <c r="K175" s="120">
        <v>28.8</v>
      </c>
      <c r="L175" s="191">
        <v>0</v>
      </c>
      <c r="M175" s="191"/>
      <c r="N175" s="191">
        <f>ROUND($L$175*$K$175,2)</f>
        <v>0</v>
      </c>
      <c r="O175" s="191"/>
      <c r="P175" s="191"/>
      <c r="Q175" s="191"/>
      <c r="R175" s="23"/>
      <c r="T175" s="121"/>
      <c r="U175" s="28" t="s">
        <v>45</v>
      </c>
      <c r="V175" s="122">
        <v>0.057</v>
      </c>
      <c r="W175" s="122">
        <f>$V$175*$K$175</f>
        <v>1.6416000000000002</v>
      </c>
      <c r="X175" s="122">
        <v>0.48574</v>
      </c>
      <c r="Y175" s="122">
        <f>$X$175*$K$175</f>
        <v>13.989312</v>
      </c>
      <c r="Z175" s="122">
        <v>0</v>
      </c>
      <c r="AA175" s="123">
        <f>$Z$175*$K$175</f>
        <v>0</v>
      </c>
      <c r="AR175" s="9" t="s">
        <v>135</v>
      </c>
      <c r="AT175" s="9" t="s">
        <v>137</v>
      </c>
      <c r="AU175" s="9" t="s">
        <v>104</v>
      </c>
      <c r="AY175" s="9" t="s">
        <v>136</v>
      </c>
      <c r="BE175" s="124">
        <f>IF($U$175="základní",$N$175,0)</f>
        <v>0</v>
      </c>
      <c r="BF175" s="124">
        <f>IF($U$175="snížená",$N$175,0)</f>
        <v>0</v>
      </c>
      <c r="BG175" s="124">
        <f>IF($U$175="zákl. přenesená",$N$175,0)</f>
        <v>0</v>
      </c>
      <c r="BH175" s="124">
        <f>IF($U$175="sníž. přenesená",$N$175,0)</f>
        <v>0</v>
      </c>
      <c r="BI175" s="124">
        <f>IF($U$175="nulová",$N$175,0)</f>
        <v>0</v>
      </c>
      <c r="BJ175" s="9" t="s">
        <v>21</v>
      </c>
      <c r="BK175" s="124">
        <f>ROUND($L$175*$K$175,2)</f>
        <v>0</v>
      </c>
      <c r="BL175" s="9" t="s">
        <v>135</v>
      </c>
      <c r="BM175" s="9" t="s">
        <v>581</v>
      </c>
    </row>
    <row r="176" spans="2:51" s="9" customFormat="1" ht="18.75" customHeight="1">
      <c r="B176" s="129"/>
      <c r="E176" s="130"/>
      <c r="F176" s="193" t="s">
        <v>580</v>
      </c>
      <c r="G176" s="193"/>
      <c r="H176" s="193"/>
      <c r="I176" s="193"/>
      <c r="K176" s="131">
        <v>28.8</v>
      </c>
      <c r="R176" s="132"/>
      <c r="T176" s="133"/>
      <c r="AA176" s="134"/>
      <c r="AT176" s="130" t="s">
        <v>190</v>
      </c>
      <c r="AU176" s="130" t="s">
        <v>104</v>
      </c>
      <c r="AV176" s="130" t="s">
        <v>104</v>
      </c>
      <c r="AW176" s="130" t="s">
        <v>114</v>
      </c>
      <c r="AX176" s="130" t="s">
        <v>21</v>
      </c>
      <c r="AY176" s="130" t="s">
        <v>136</v>
      </c>
    </row>
    <row r="177" spans="2:65" s="9" customFormat="1" ht="27" customHeight="1">
      <c r="B177" s="22"/>
      <c r="C177" s="117" t="s">
        <v>331</v>
      </c>
      <c r="D177" s="117" t="s">
        <v>137</v>
      </c>
      <c r="E177" s="118" t="s">
        <v>360</v>
      </c>
      <c r="F177" s="190" t="s">
        <v>361</v>
      </c>
      <c r="G177" s="190"/>
      <c r="H177" s="190"/>
      <c r="I177" s="190"/>
      <c r="J177" s="119" t="s">
        <v>187</v>
      </c>
      <c r="K177" s="120">
        <v>28.8</v>
      </c>
      <c r="L177" s="191">
        <v>0</v>
      </c>
      <c r="M177" s="191"/>
      <c r="N177" s="191">
        <f>ROUND($L$177*$K$177,2)</f>
        <v>0</v>
      </c>
      <c r="O177" s="191"/>
      <c r="P177" s="191"/>
      <c r="Q177" s="191"/>
      <c r="R177" s="23"/>
      <c r="T177" s="121"/>
      <c r="U177" s="28" t="s">
        <v>45</v>
      </c>
      <c r="V177" s="122">
        <v>0.162</v>
      </c>
      <c r="W177" s="122">
        <f>$V$177*$K$177</f>
        <v>4.6656</v>
      </c>
      <c r="X177" s="122">
        <v>0.37536</v>
      </c>
      <c r="Y177" s="122">
        <f>$X$177*$K$177</f>
        <v>10.810368</v>
      </c>
      <c r="Z177" s="122">
        <v>0</v>
      </c>
      <c r="AA177" s="123">
        <f>$Z$177*$K$177</f>
        <v>0</v>
      </c>
      <c r="AR177" s="9" t="s">
        <v>135</v>
      </c>
      <c r="AT177" s="9" t="s">
        <v>137</v>
      </c>
      <c r="AU177" s="9" t="s">
        <v>104</v>
      </c>
      <c r="AY177" s="9" t="s">
        <v>136</v>
      </c>
      <c r="BE177" s="124">
        <f>IF($U$177="základní",$N$177,0)</f>
        <v>0</v>
      </c>
      <c r="BF177" s="124">
        <f>IF($U$177="snížená",$N$177,0)</f>
        <v>0</v>
      </c>
      <c r="BG177" s="124">
        <f>IF($U$177="zákl. přenesená",$N$177,0)</f>
        <v>0</v>
      </c>
      <c r="BH177" s="124">
        <f>IF($U$177="sníž. přenesená",$N$177,0)</f>
        <v>0</v>
      </c>
      <c r="BI177" s="124">
        <f>IF($U$177="nulová",$N$177,0)</f>
        <v>0</v>
      </c>
      <c r="BJ177" s="9" t="s">
        <v>21</v>
      </c>
      <c r="BK177" s="124">
        <f>ROUND($L$177*$K$177,2)</f>
        <v>0</v>
      </c>
      <c r="BL177" s="9" t="s">
        <v>135</v>
      </c>
      <c r="BM177" s="9" t="s">
        <v>582</v>
      </c>
    </row>
    <row r="178" spans="2:51" s="9" customFormat="1" ht="18.75" customHeight="1">
      <c r="B178" s="129"/>
      <c r="E178" s="130"/>
      <c r="F178" s="193" t="s">
        <v>580</v>
      </c>
      <c r="G178" s="193"/>
      <c r="H178" s="193"/>
      <c r="I178" s="193"/>
      <c r="K178" s="131">
        <v>28.8</v>
      </c>
      <c r="R178" s="132"/>
      <c r="T178" s="133"/>
      <c r="AA178" s="134"/>
      <c r="AT178" s="130" t="s">
        <v>190</v>
      </c>
      <c r="AU178" s="130" t="s">
        <v>104</v>
      </c>
      <c r="AV178" s="130" t="s">
        <v>104</v>
      </c>
      <c r="AW178" s="130" t="s">
        <v>114</v>
      </c>
      <c r="AX178" s="130" t="s">
        <v>21</v>
      </c>
      <c r="AY178" s="130" t="s">
        <v>136</v>
      </c>
    </row>
    <row r="179" spans="2:65" s="9" customFormat="1" ht="27" customHeight="1">
      <c r="B179" s="22"/>
      <c r="C179" s="117" t="s">
        <v>335</v>
      </c>
      <c r="D179" s="117" t="s">
        <v>137</v>
      </c>
      <c r="E179" s="118" t="s">
        <v>365</v>
      </c>
      <c r="F179" s="190" t="s">
        <v>366</v>
      </c>
      <c r="G179" s="190"/>
      <c r="H179" s="190"/>
      <c r="I179" s="190"/>
      <c r="J179" s="119" t="s">
        <v>187</v>
      </c>
      <c r="K179" s="120">
        <v>41.6</v>
      </c>
      <c r="L179" s="191">
        <v>0</v>
      </c>
      <c r="M179" s="191"/>
      <c r="N179" s="191">
        <f>ROUND($L$179*$K$179,2)</f>
        <v>0</v>
      </c>
      <c r="O179" s="191"/>
      <c r="P179" s="191"/>
      <c r="Q179" s="191"/>
      <c r="R179" s="23"/>
      <c r="T179" s="121"/>
      <c r="U179" s="28" t="s">
        <v>45</v>
      </c>
      <c r="V179" s="122">
        <v>0.047</v>
      </c>
      <c r="W179" s="122">
        <f>$V$179*$K$179</f>
        <v>1.9552</v>
      </c>
      <c r="X179" s="122">
        <v>0.116</v>
      </c>
      <c r="Y179" s="122">
        <f>$X$179*$K$179</f>
        <v>4.8256000000000006</v>
      </c>
      <c r="Z179" s="122">
        <v>0</v>
      </c>
      <c r="AA179" s="123">
        <f>$Z$179*$K$179</f>
        <v>0</v>
      </c>
      <c r="AR179" s="9" t="s">
        <v>135</v>
      </c>
      <c r="AT179" s="9" t="s">
        <v>137</v>
      </c>
      <c r="AU179" s="9" t="s">
        <v>104</v>
      </c>
      <c r="AY179" s="9" t="s">
        <v>136</v>
      </c>
      <c r="BE179" s="124">
        <f>IF($U$179="základní",$N$179,0)</f>
        <v>0</v>
      </c>
      <c r="BF179" s="124">
        <f>IF($U$179="snížená",$N$179,0)</f>
        <v>0</v>
      </c>
      <c r="BG179" s="124">
        <f>IF($U$179="zákl. přenesená",$N$179,0)</f>
        <v>0</v>
      </c>
      <c r="BH179" s="124">
        <f>IF($U$179="sníž. přenesená",$N$179,0)</f>
        <v>0</v>
      </c>
      <c r="BI179" s="124">
        <f>IF($U$179="nulová",$N$179,0)</f>
        <v>0</v>
      </c>
      <c r="BJ179" s="9" t="s">
        <v>21</v>
      </c>
      <c r="BK179" s="124">
        <f>ROUND($L$179*$K$179,2)</f>
        <v>0</v>
      </c>
      <c r="BL179" s="9" t="s">
        <v>135</v>
      </c>
      <c r="BM179" s="9" t="s">
        <v>583</v>
      </c>
    </row>
    <row r="180" spans="2:51" s="9" customFormat="1" ht="18.75" customHeight="1">
      <c r="B180" s="129"/>
      <c r="E180" s="130"/>
      <c r="F180" s="193" t="s">
        <v>584</v>
      </c>
      <c r="G180" s="193"/>
      <c r="H180" s="193"/>
      <c r="I180" s="193"/>
      <c r="K180" s="131">
        <v>41.6</v>
      </c>
      <c r="R180" s="132"/>
      <c r="T180" s="133"/>
      <c r="AA180" s="134"/>
      <c r="AT180" s="130" t="s">
        <v>190</v>
      </c>
      <c r="AU180" s="130" t="s">
        <v>104</v>
      </c>
      <c r="AV180" s="130" t="s">
        <v>104</v>
      </c>
      <c r="AW180" s="130" t="s">
        <v>114</v>
      </c>
      <c r="AX180" s="130" t="s">
        <v>21</v>
      </c>
      <c r="AY180" s="130" t="s">
        <v>136</v>
      </c>
    </row>
    <row r="181" spans="2:65" s="9" customFormat="1" ht="27" customHeight="1">
      <c r="B181" s="22"/>
      <c r="C181" s="117" t="s">
        <v>339</v>
      </c>
      <c r="D181" s="117" t="s">
        <v>137</v>
      </c>
      <c r="E181" s="118" t="s">
        <v>370</v>
      </c>
      <c r="F181" s="190" t="s">
        <v>371</v>
      </c>
      <c r="G181" s="190"/>
      <c r="H181" s="190"/>
      <c r="I181" s="190"/>
      <c r="J181" s="119" t="s">
        <v>372</v>
      </c>
      <c r="K181" s="120">
        <v>64</v>
      </c>
      <c r="L181" s="191">
        <v>0</v>
      </c>
      <c r="M181" s="191"/>
      <c r="N181" s="191">
        <f>ROUND($L$181*$K$181,2)</f>
        <v>0</v>
      </c>
      <c r="O181" s="191"/>
      <c r="P181" s="191"/>
      <c r="Q181" s="191"/>
      <c r="R181" s="23"/>
      <c r="T181" s="121"/>
      <c r="U181" s="28" t="s">
        <v>45</v>
      </c>
      <c r="V181" s="122">
        <v>0.046</v>
      </c>
      <c r="W181" s="122">
        <f>$V$181*$K$181</f>
        <v>2.944</v>
      </c>
      <c r="X181" s="122">
        <v>0.0036</v>
      </c>
      <c r="Y181" s="122">
        <f>$X$181*$K$181</f>
        <v>0.2304</v>
      </c>
      <c r="Z181" s="122">
        <v>0</v>
      </c>
      <c r="AA181" s="123">
        <f>$Z$181*$K$181</f>
        <v>0</v>
      </c>
      <c r="AR181" s="9" t="s">
        <v>135</v>
      </c>
      <c r="AT181" s="9" t="s">
        <v>137</v>
      </c>
      <c r="AU181" s="9" t="s">
        <v>104</v>
      </c>
      <c r="AY181" s="9" t="s">
        <v>136</v>
      </c>
      <c r="BE181" s="124">
        <f>IF($U$181="základní",$N$181,0)</f>
        <v>0</v>
      </c>
      <c r="BF181" s="124">
        <f>IF($U$181="snížená",$N$181,0)</f>
        <v>0</v>
      </c>
      <c r="BG181" s="124">
        <f>IF($U$181="zákl. přenesená",$N$181,0)</f>
        <v>0</v>
      </c>
      <c r="BH181" s="124">
        <f>IF($U$181="sníž. přenesená",$N$181,0)</f>
        <v>0</v>
      </c>
      <c r="BI181" s="124">
        <f>IF($U$181="nulová",$N$181,0)</f>
        <v>0</v>
      </c>
      <c r="BJ181" s="9" t="s">
        <v>21</v>
      </c>
      <c r="BK181" s="124">
        <f>ROUND($L$181*$K$181,2)</f>
        <v>0</v>
      </c>
      <c r="BL181" s="9" t="s">
        <v>135</v>
      </c>
      <c r="BM181" s="9" t="s">
        <v>585</v>
      </c>
    </row>
    <row r="182" spans="2:51" s="9" customFormat="1" ht="18.75" customHeight="1">
      <c r="B182" s="129"/>
      <c r="E182" s="130"/>
      <c r="F182" s="193" t="s">
        <v>586</v>
      </c>
      <c r="G182" s="193"/>
      <c r="H182" s="193"/>
      <c r="I182" s="193"/>
      <c r="K182" s="131">
        <v>64</v>
      </c>
      <c r="R182" s="132"/>
      <c r="T182" s="133"/>
      <c r="AA182" s="134"/>
      <c r="AT182" s="130" t="s">
        <v>190</v>
      </c>
      <c r="AU182" s="130" t="s">
        <v>104</v>
      </c>
      <c r="AV182" s="130" t="s">
        <v>104</v>
      </c>
      <c r="AW182" s="130" t="s">
        <v>114</v>
      </c>
      <c r="AX182" s="130" t="s">
        <v>21</v>
      </c>
      <c r="AY182" s="130" t="s">
        <v>136</v>
      </c>
    </row>
    <row r="183" spans="2:63" s="107" customFormat="1" ht="30.75" customHeight="1">
      <c r="B183" s="108"/>
      <c r="D183" s="116" t="s">
        <v>182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89">
        <f>$BK$183</f>
        <v>0</v>
      </c>
      <c r="O183" s="189"/>
      <c r="P183" s="189"/>
      <c r="Q183" s="189"/>
      <c r="R183" s="110"/>
      <c r="T183" s="111"/>
      <c r="W183" s="112">
        <f>SUM($W$184:$W$205)</f>
        <v>14.150000000000002</v>
      </c>
      <c r="Y183" s="112">
        <f>SUM($Y$184:$Y$205)</f>
        <v>0.2937832</v>
      </c>
      <c r="AA183" s="113">
        <f>SUM($AA$184:$AA$205)</f>
        <v>0</v>
      </c>
      <c r="AR183" s="114" t="s">
        <v>21</v>
      </c>
      <c r="AT183" s="114" t="s">
        <v>79</v>
      </c>
      <c r="AU183" s="114" t="s">
        <v>21</v>
      </c>
      <c r="AY183" s="114" t="s">
        <v>136</v>
      </c>
      <c r="BK183" s="115">
        <f>SUM($BK$184:$BK$205)</f>
        <v>0</v>
      </c>
    </row>
    <row r="184" spans="2:65" s="9" customFormat="1" ht="39" customHeight="1">
      <c r="B184" s="22"/>
      <c r="C184" s="117" t="s">
        <v>344</v>
      </c>
      <c r="D184" s="117" t="s">
        <v>137</v>
      </c>
      <c r="E184" s="118" t="s">
        <v>587</v>
      </c>
      <c r="F184" s="190" t="s">
        <v>588</v>
      </c>
      <c r="G184" s="190"/>
      <c r="H184" s="190"/>
      <c r="I184" s="190"/>
      <c r="J184" s="119" t="s">
        <v>372</v>
      </c>
      <c r="K184" s="120">
        <v>32</v>
      </c>
      <c r="L184" s="191">
        <v>0</v>
      </c>
      <c r="M184" s="191"/>
      <c r="N184" s="191">
        <f>ROUND($L$184*$K$184,2)</f>
        <v>0</v>
      </c>
      <c r="O184" s="191"/>
      <c r="P184" s="191"/>
      <c r="Q184" s="191"/>
      <c r="R184" s="23"/>
      <c r="T184" s="121"/>
      <c r="U184" s="28" t="s">
        <v>45</v>
      </c>
      <c r="V184" s="122">
        <v>0.195</v>
      </c>
      <c r="W184" s="122">
        <f>$V$184*$K$184</f>
        <v>6.24</v>
      </c>
      <c r="X184" s="122">
        <v>0</v>
      </c>
      <c r="Y184" s="122">
        <f>$X$184*$K$184</f>
        <v>0</v>
      </c>
      <c r="Z184" s="122">
        <v>0</v>
      </c>
      <c r="AA184" s="123">
        <f>$Z$184*$K$184</f>
        <v>0</v>
      </c>
      <c r="AR184" s="9" t="s">
        <v>135</v>
      </c>
      <c r="AT184" s="9" t="s">
        <v>137</v>
      </c>
      <c r="AU184" s="9" t="s">
        <v>104</v>
      </c>
      <c r="AY184" s="9" t="s">
        <v>136</v>
      </c>
      <c r="BE184" s="124">
        <f>IF($U$184="základní",$N$184,0)</f>
        <v>0</v>
      </c>
      <c r="BF184" s="124">
        <f>IF($U$184="snížená",$N$184,0)</f>
        <v>0</v>
      </c>
      <c r="BG184" s="124">
        <f>IF($U$184="zákl. přenesená",$N$184,0)</f>
        <v>0</v>
      </c>
      <c r="BH184" s="124">
        <f>IF($U$184="sníž. přenesená",$N$184,0)</f>
        <v>0</v>
      </c>
      <c r="BI184" s="124">
        <f>IF($U$184="nulová",$N$184,0)</f>
        <v>0</v>
      </c>
      <c r="BJ184" s="9" t="s">
        <v>21</v>
      </c>
      <c r="BK184" s="124">
        <f>ROUND($L$184*$K$184,2)</f>
        <v>0</v>
      </c>
      <c r="BL184" s="9" t="s">
        <v>135</v>
      </c>
      <c r="BM184" s="9" t="s">
        <v>589</v>
      </c>
    </row>
    <row r="185" spans="2:51" s="9" customFormat="1" ht="18.75" customHeight="1">
      <c r="B185" s="129"/>
      <c r="E185" s="130"/>
      <c r="F185" s="193" t="s">
        <v>590</v>
      </c>
      <c r="G185" s="193"/>
      <c r="H185" s="193"/>
      <c r="I185" s="193"/>
      <c r="K185" s="131">
        <v>32</v>
      </c>
      <c r="R185" s="132"/>
      <c r="T185" s="133"/>
      <c r="AA185" s="134"/>
      <c r="AT185" s="130" t="s">
        <v>190</v>
      </c>
      <c r="AU185" s="130" t="s">
        <v>104</v>
      </c>
      <c r="AV185" s="130" t="s">
        <v>104</v>
      </c>
      <c r="AW185" s="130" t="s">
        <v>114</v>
      </c>
      <c r="AX185" s="130" t="s">
        <v>21</v>
      </c>
      <c r="AY185" s="130" t="s">
        <v>136</v>
      </c>
    </row>
    <row r="186" spans="2:65" s="9" customFormat="1" ht="27" customHeight="1">
      <c r="B186" s="22"/>
      <c r="C186" s="152" t="s">
        <v>349</v>
      </c>
      <c r="D186" s="152" t="s">
        <v>299</v>
      </c>
      <c r="E186" s="153" t="s">
        <v>591</v>
      </c>
      <c r="F186" s="197" t="s">
        <v>592</v>
      </c>
      <c r="G186" s="197"/>
      <c r="H186" s="197"/>
      <c r="I186" s="197"/>
      <c r="J186" s="154" t="s">
        <v>372</v>
      </c>
      <c r="K186" s="155">
        <v>32.96</v>
      </c>
      <c r="L186" s="198">
        <v>0</v>
      </c>
      <c r="M186" s="198"/>
      <c r="N186" s="198">
        <f>ROUND($L$186*$K$186,2)</f>
        <v>0</v>
      </c>
      <c r="O186" s="198"/>
      <c r="P186" s="198"/>
      <c r="Q186" s="198"/>
      <c r="R186" s="23"/>
      <c r="T186" s="121"/>
      <c r="U186" s="28" t="s">
        <v>45</v>
      </c>
      <c r="V186" s="122">
        <v>0</v>
      </c>
      <c r="W186" s="122">
        <f>$V$186*$K$186</f>
        <v>0</v>
      </c>
      <c r="X186" s="122">
        <v>0.00042</v>
      </c>
      <c r="Y186" s="122">
        <f>$X$186*$K$186</f>
        <v>0.013843200000000002</v>
      </c>
      <c r="Z186" s="122">
        <v>0</v>
      </c>
      <c r="AA186" s="123">
        <f>$Z$186*$K$186</f>
        <v>0</v>
      </c>
      <c r="AR186" s="9" t="s">
        <v>217</v>
      </c>
      <c r="AT186" s="9" t="s">
        <v>299</v>
      </c>
      <c r="AU186" s="9" t="s">
        <v>104</v>
      </c>
      <c r="AY186" s="9" t="s">
        <v>136</v>
      </c>
      <c r="BE186" s="124">
        <f>IF($U$186="základní",$N$186,0)</f>
        <v>0</v>
      </c>
      <c r="BF186" s="124">
        <f>IF($U$186="snížená",$N$186,0)</f>
        <v>0</v>
      </c>
      <c r="BG186" s="124">
        <f>IF($U$186="zákl. přenesená",$N$186,0)</f>
        <v>0</v>
      </c>
      <c r="BH186" s="124">
        <f>IF($U$186="sníž. přenesená",$N$186,0)</f>
        <v>0</v>
      </c>
      <c r="BI186" s="124">
        <f>IF($U$186="nulová",$N$186,0)</f>
        <v>0</v>
      </c>
      <c r="BJ186" s="9" t="s">
        <v>21</v>
      </c>
      <c r="BK186" s="124">
        <f>ROUND($L$186*$K$186,2)</f>
        <v>0</v>
      </c>
      <c r="BL186" s="9" t="s">
        <v>135</v>
      </c>
      <c r="BM186" s="9" t="s">
        <v>593</v>
      </c>
    </row>
    <row r="187" spans="2:47" s="9" customFormat="1" ht="18.75" customHeight="1">
      <c r="B187" s="22"/>
      <c r="F187" s="192" t="s">
        <v>410</v>
      </c>
      <c r="G187" s="192"/>
      <c r="H187" s="192"/>
      <c r="I187" s="192"/>
      <c r="R187" s="23"/>
      <c r="T187" s="125"/>
      <c r="AA187" s="56"/>
      <c r="AT187" s="9" t="s">
        <v>160</v>
      </c>
      <c r="AU187" s="9" t="s">
        <v>104</v>
      </c>
    </row>
    <row r="188" spans="2:51" s="9" customFormat="1" ht="18.75" customHeight="1">
      <c r="B188" s="129"/>
      <c r="E188" s="130"/>
      <c r="F188" s="193" t="s">
        <v>594</v>
      </c>
      <c r="G188" s="193"/>
      <c r="H188" s="193"/>
      <c r="I188" s="193"/>
      <c r="K188" s="131">
        <v>32.96</v>
      </c>
      <c r="R188" s="132"/>
      <c r="T188" s="133"/>
      <c r="AA188" s="134"/>
      <c r="AT188" s="130" t="s">
        <v>190</v>
      </c>
      <c r="AU188" s="130" t="s">
        <v>104</v>
      </c>
      <c r="AV188" s="130" t="s">
        <v>104</v>
      </c>
      <c r="AW188" s="130" t="s">
        <v>114</v>
      </c>
      <c r="AX188" s="130" t="s">
        <v>21</v>
      </c>
      <c r="AY188" s="130" t="s">
        <v>136</v>
      </c>
    </row>
    <row r="189" spans="2:65" s="9" customFormat="1" ht="39" customHeight="1">
      <c r="B189" s="22"/>
      <c r="C189" s="117" t="s">
        <v>354</v>
      </c>
      <c r="D189" s="117" t="s">
        <v>137</v>
      </c>
      <c r="E189" s="118" t="s">
        <v>595</v>
      </c>
      <c r="F189" s="190" t="s">
        <v>596</v>
      </c>
      <c r="G189" s="190"/>
      <c r="H189" s="190"/>
      <c r="I189" s="190"/>
      <c r="J189" s="119" t="s">
        <v>164</v>
      </c>
      <c r="K189" s="120">
        <v>6</v>
      </c>
      <c r="L189" s="191">
        <v>0</v>
      </c>
      <c r="M189" s="191"/>
      <c r="N189" s="191">
        <f>ROUND($L$189*$K$189,2)</f>
        <v>0</v>
      </c>
      <c r="O189" s="191"/>
      <c r="P189" s="191"/>
      <c r="Q189" s="191"/>
      <c r="R189" s="23"/>
      <c r="T189" s="121"/>
      <c r="U189" s="28" t="s">
        <v>45</v>
      </c>
      <c r="V189" s="122">
        <v>0.18</v>
      </c>
      <c r="W189" s="122">
        <f>$V$189*$K$189</f>
        <v>1.08</v>
      </c>
      <c r="X189" s="122">
        <v>0</v>
      </c>
      <c r="Y189" s="122">
        <f>$X$189*$K$189</f>
        <v>0</v>
      </c>
      <c r="Z189" s="122">
        <v>0</v>
      </c>
      <c r="AA189" s="123">
        <f>$Z$189*$K$189</f>
        <v>0</v>
      </c>
      <c r="AR189" s="9" t="s">
        <v>135</v>
      </c>
      <c r="AT189" s="9" t="s">
        <v>137</v>
      </c>
      <c r="AU189" s="9" t="s">
        <v>104</v>
      </c>
      <c r="AY189" s="9" t="s">
        <v>136</v>
      </c>
      <c r="BE189" s="124">
        <f>IF($U$189="základní",$N$189,0)</f>
        <v>0</v>
      </c>
      <c r="BF189" s="124">
        <f>IF($U$189="snížená",$N$189,0)</f>
        <v>0</v>
      </c>
      <c r="BG189" s="124">
        <f>IF($U$189="zákl. přenesená",$N$189,0)</f>
        <v>0</v>
      </c>
      <c r="BH189" s="124">
        <f>IF($U$189="sníž. přenesená",$N$189,0)</f>
        <v>0</v>
      </c>
      <c r="BI189" s="124">
        <f>IF($U$189="nulová",$N$189,0)</f>
        <v>0</v>
      </c>
      <c r="BJ189" s="9" t="s">
        <v>21</v>
      </c>
      <c r="BK189" s="124">
        <f>ROUND($L$189*$K$189,2)</f>
        <v>0</v>
      </c>
      <c r="BL189" s="9" t="s">
        <v>135</v>
      </c>
      <c r="BM189" s="9" t="s">
        <v>597</v>
      </c>
    </row>
    <row r="190" spans="2:51" s="9" customFormat="1" ht="18.75" customHeight="1">
      <c r="B190" s="129"/>
      <c r="E190" s="130"/>
      <c r="F190" s="193" t="s">
        <v>598</v>
      </c>
      <c r="G190" s="193"/>
      <c r="H190" s="193"/>
      <c r="I190" s="193"/>
      <c r="K190" s="131">
        <v>6</v>
      </c>
      <c r="R190" s="132"/>
      <c r="T190" s="133"/>
      <c r="AA190" s="134"/>
      <c r="AT190" s="130" t="s">
        <v>190</v>
      </c>
      <c r="AU190" s="130" t="s">
        <v>104</v>
      </c>
      <c r="AV190" s="130" t="s">
        <v>104</v>
      </c>
      <c r="AW190" s="130" t="s">
        <v>114</v>
      </c>
      <c r="AX190" s="130" t="s">
        <v>21</v>
      </c>
      <c r="AY190" s="130" t="s">
        <v>136</v>
      </c>
    </row>
    <row r="191" spans="2:65" s="9" customFormat="1" ht="15.75" customHeight="1">
      <c r="B191" s="22"/>
      <c r="C191" s="152" t="s">
        <v>359</v>
      </c>
      <c r="D191" s="152" t="s">
        <v>299</v>
      </c>
      <c r="E191" s="153" t="s">
        <v>599</v>
      </c>
      <c r="F191" s="197" t="s">
        <v>600</v>
      </c>
      <c r="G191" s="197"/>
      <c r="H191" s="197"/>
      <c r="I191" s="197"/>
      <c r="J191" s="154" t="s">
        <v>164</v>
      </c>
      <c r="K191" s="155">
        <v>4</v>
      </c>
      <c r="L191" s="198">
        <v>0</v>
      </c>
      <c r="M191" s="198"/>
      <c r="N191" s="198">
        <f>ROUND($L$191*$K$191,2)</f>
        <v>0</v>
      </c>
      <c r="O191" s="198"/>
      <c r="P191" s="198"/>
      <c r="Q191" s="198"/>
      <c r="R191" s="23"/>
      <c r="T191" s="121"/>
      <c r="U191" s="28" t="s">
        <v>45</v>
      </c>
      <c r="V191" s="122">
        <v>0</v>
      </c>
      <c r="W191" s="122">
        <f>$V$191*$K$191</f>
        <v>0</v>
      </c>
      <c r="X191" s="122">
        <v>0.00013</v>
      </c>
      <c r="Y191" s="122">
        <f>$X$191*$K$191</f>
        <v>0.00052</v>
      </c>
      <c r="Z191" s="122">
        <v>0</v>
      </c>
      <c r="AA191" s="123">
        <f>$Z$191*$K$191</f>
        <v>0</v>
      </c>
      <c r="AR191" s="9" t="s">
        <v>217</v>
      </c>
      <c r="AT191" s="9" t="s">
        <v>299</v>
      </c>
      <c r="AU191" s="9" t="s">
        <v>104</v>
      </c>
      <c r="AY191" s="9" t="s">
        <v>136</v>
      </c>
      <c r="BE191" s="124">
        <f>IF($U$191="základní",$N$191,0)</f>
        <v>0</v>
      </c>
      <c r="BF191" s="124">
        <f>IF($U$191="snížená",$N$191,0)</f>
        <v>0</v>
      </c>
      <c r="BG191" s="124">
        <f>IF($U$191="zákl. přenesená",$N$191,0)</f>
        <v>0</v>
      </c>
      <c r="BH191" s="124">
        <f>IF($U$191="sníž. přenesená",$N$191,0)</f>
        <v>0</v>
      </c>
      <c r="BI191" s="124">
        <f>IF($U$191="nulová",$N$191,0)</f>
        <v>0</v>
      </c>
      <c r="BJ191" s="9" t="s">
        <v>21</v>
      </c>
      <c r="BK191" s="124">
        <f>ROUND($L$191*$K$191,2)</f>
        <v>0</v>
      </c>
      <c r="BL191" s="9" t="s">
        <v>135</v>
      </c>
      <c r="BM191" s="9" t="s">
        <v>601</v>
      </c>
    </row>
    <row r="192" spans="2:65" s="9" customFormat="1" ht="15.75" customHeight="1">
      <c r="B192" s="22"/>
      <c r="C192" s="152" t="s">
        <v>364</v>
      </c>
      <c r="D192" s="152" t="s">
        <v>299</v>
      </c>
      <c r="E192" s="153" t="s">
        <v>602</v>
      </c>
      <c r="F192" s="197" t="s">
        <v>603</v>
      </c>
      <c r="G192" s="197"/>
      <c r="H192" s="197"/>
      <c r="I192" s="197"/>
      <c r="J192" s="154" t="s">
        <v>164</v>
      </c>
      <c r="K192" s="155">
        <v>2</v>
      </c>
      <c r="L192" s="198">
        <v>0</v>
      </c>
      <c r="M192" s="198"/>
      <c r="N192" s="198">
        <f>ROUND($L$192*$K$192,2)</f>
        <v>0</v>
      </c>
      <c r="O192" s="198"/>
      <c r="P192" s="198"/>
      <c r="Q192" s="198"/>
      <c r="R192" s="23"/>
      <c r="T192" s="121"/>
      <c r="U192" s="28" t="s">
        <v>45</v>
      </c>
      <c r="V192" s="122">
        <v>0</v>
      </c>
      <c r="W192" s="122">
        <f>$V$192*$K$192</f>
        <v>0</v>
      </c>
      <c r="X192" s="122">
        <v>9E-05</v>
      </c>
      <c r="Y192" s="122">
        <f>$X$192*$K$192</f>
        <v>0.00018</v>
      </c>
      <c r="Z192" s="122">
        <v>0</v>
      </c>
      <c r="AA192" s="123">
        <f>$Z$192*$K$192</f>
        <v>0</v>
      </c>
      <c r="AR192" s="9" t="s">
        <v>217</v>
      </c>
      <c r="AT192" s="9" t="s">
        <v>299</v>
      </c>
      <c r="AU192" s="9" t="s">
        <v>104</v>
      </c>
      <c r="AY192" s="9" t="s">
        <v>136</v>
      </c>
      <c r="BE192" s="124">
        <f>IF($U$192="základní",$N$192,0)</f>
        <v>0</v>
      </c>
      <c r="BF192" s="124">
        <f>IF($U$192="snížená",$N$192,0)</f>
        <v>0</v>
      </c>
      <c r="BG192" s="124">
        <f>IF($U$192="zákl. přenesená",$N$192,0)</f>
        <v>0</v>
      </c>
      <c r="BH192" s="124">
        <f>IF($U$192="sníž. přenesená",$N$192,0)</f>
        <v>0</v>
      </c>
      <c r="BI192" s="124">
        <f>IF($U$192="nulová",$N$192,0)</f>
        <v>0</v>
      </c>
      <c r="BJ192" s="9" t="s">
        <v>21</v>
      </c>
      <c r="BK192" s="124">
        <f>ROUND($L$192*$K$192,2)</f>
        <v>0</v>
      </c>
      <c r="BL192" s="9" t="s">
        <v>135</v>
      </c>
      <c r="BM192" s="9" t="s">
        <v>604</v>
      </c>
    </row>
    <row r="193" spans="2:65" s="9" customFormat="1" ht="39" customHeight="1">
      <c r="B193" s="22"/>
      <c r="C193" s="117" t="s">
        <v>369</v>
      </c>
      <c r="D193" s="117" t="s">
        <v>137</v>
      </c>
      <c r="E193" s="118" t="s">
        <v>424</v>
      </c>
      <c r="F193" s="190" t="s">
        <v>425</v>
      </c>
      <c r="G193" s="190"/>
      <c r="H193" s="190"/>
      <c r="I193" s="190"/>
      <c r="J193" s="119" t="s">
        <v>164</v>
      </c>
      <c r="K193" s="120">
        <v>6</v>
      </c>
      <c r="L193" s="191">
        <v>0</v>
      </c>
      <c r="M193" s="191"/>
      <c r="N193" s="191">
        <f>ROUND($L$193*$K$193,2)</f>
        <v>0</v>
      </c>
      <c r="O193" s="191"/>
      <c r="P193" s="191"/>
      <c r="Q193" s="191"/>
      <c r="R193" s="23"/>
      <c r="T193" s="121"/>
      <c r="U193" s="28" t="s">
        <v>45</v>
      </c>
      <c r="V193" s="122">
        <v>0.19</v>
      </c>
      <c r="W193" s="122">
        <f>$V$193*$K$193</f>
        <v>1.1400000000000001</v>
      </c>
      <c r="X193" s="122">
        <v>0</v>
      </c>
      <c r="Y193" s="122">
        <f>$X$193*$K$193</f>
        <v>0</v>
      </c>
      <c r="Z193" s="122">
        <v>0</v>
      </c>
      <c r="AA193" s="123">
        <f>$Z$193*$K$193</f>
        <v>0</v>
      </c>
      <c r="AR193" s="9" t="s">
        <v>135</v>
      </c>
      <c r="AT193" s="9" t="s">
        <v>137</v>
      </c>
      <c r="AU193" s="9" t="s">
        <v>104</v>
      </c>
      <c r="AY193" s="9" t="s">
        <v>136</v>
      </c>
      <c r="BE193" s="124">
        <f>IF($U$193="základní",$N$193,0)</f>
        <v>0</v>
      </c>
      <c r="BF193" s="124">
        <f>IF($U$193="snížená",$N$193,0)</f>
        <v>0</v>
      </c>
      <c r="BG193" s="124">
        <f>IF($U$193="zákl. přenesená",$N$193,0)</f>
        <v>0</v>
      </c>
      <c r="BH193" s="124">
        <f>IF($U$193="sníž. přenesená",$N$193,0)</f>
        <v>0</v>
      </c>
      <c r="BI193" s="124">
        <f>IF($U$193="nulová",$N$193,0)</f>
        <v>0</v>
      </c>
      <c r="BJ193" s="9" t="s">
        <v>21</v>
      </c>
      <c r="BK193" s="124">
        <f>ROUND($L$193*$K$193,2)</f>
        <v>0</v>
      </c>
      <c r="BL193" s="9" t="s">
        <v>135</v>
      </c>
      <c r="BM193" s="9" t="s">
        <v>605</v>
      </c>
    </row>
    <row r="194" spans="2:51" s="9" customFormat="1" ht="18.75" customHeight="1">
      <c r="B194" s="129"/>
      <c r="E194" s="130"/>
      <c r="F194" s="193" t="s">
        <v>606</v>
      </c>
      <c r="G194" s="193"/>
      <c r="H194" s="193"/>
      <c r="I194" s="193"/>
      <c r="K194" s="131">
        <v>6</v>
      </c>
      <c r="R194" s="132"/>
      <c r="T194" s="133"/>
      <c r="AA194" s="134"/>
      <c r="AT194" s="130" t="s">
        <v>190</v>
      </c>
      <c r="AU194" s="130" t="s">
        <v>104</v>
      </c>
      <c r="AV194" s="130" t="s">
        <v>104</v>
      </c>
      <c r="AW194" s="130" t="s">
        <v>114</v>
      </c>
      <c r="AX194" s="130" t="s">
        <v>21</v>
      </c>
      <c r="AY194" s="130" t="s">
        <v>136</v>
      </c>
    </row>
    <row r="195" spans="2:65" s="9" customFormat="1" ht="27" customHeight="1">
      <c r="B195" s="22"/>
      <c r="C195" s="152" t="s">
        <v>375</v>
      </c>
      <c r="D195" s="152" t="s">
        <v>299</v>
      </c>
      <c r="E195" s="153" t="s">
        <v>607</v>
      </c>
      <c r="F195" s="197" t="s">
        <v>608</v>
      </c>
      <c r="G195" s="197"/>
      <c r="H195" s="197"/>
      <c r="I195" s="197"/>
      <c r="J195" s="154" t="s">
        <v>164</v>
      </c>
      <c r="K195" s="155">
        <v>2</v>
      </c>
      <c r="L195" s="198">
        <v>0</v>
      </c>
      <c r="M195" s="198"/>
      <c r="N195" s="198">
        <f>ROUND($L$195*$K$195,2)</f>
        <v>0</v>
      </c>
      <c r="O195" s="198"/>
      <c r="P195" s="198"/>
      <c r="Q195" s="198"/>
      <c r="R195" s="23"/>
      <c r="T195" s="121"/>
      <c r="U195" s="28" t="s">
        <v>45</v>
      </c>
      <c r="V195" s="122">
        <v>0</v>
      </c>
      <c r="W195" s="122">
        <f>$V$195*$K$195</f>
        <v>0</v>
      </c>
      <c r="X195" s="122">
        <v>0.00018</v>
      </c>
      <c r="Y195" s="122">
        <f>$X$195*$K$195</f>
        <v>0.00036</v>
      </c>
      <c r="Z195" s="122">
        <v>0</v>
      </c>
      <c r="AA195" s="123">
        <f>$Z$195*$K$195</f>
        <v>0</v>
      </c>
      <c r="AR195" s="9" t="s">
        <v>217</v>
      </c>
      <c r="AT195" s="9" t="s">
        <v>299</v>
      </c>
      <c r="AU195" s="9" t="s">
        <v>104</v>
      </c>
      <c r="AY195" s="9" t="s">
        <v>136</v>
      </c>
      <c r="BE195" s="124">
        <f>IF($U$195="základní",$N$195,0)</f>
        <v>0</v>
      </c>
      <c r="BF195" s="124">
        <f>IF($U$195="snížená",$N$195,0)</f>
        <v>0</v>
      </c>
      <c r="BG195" s="124">
        <f>IF($U$195="zákl. přenesená",$N$195,0)</f>
        <v>0</v>
      </c>
      <c r="BH195" s="124">
        <f>IF($U$195="sníž. přenesená",$N$195,0)</f>
        <v>0</v>
      </c>
      <c r="BI195" s="124">
        <f>IF($U$195="nulová",$N$195,0)</f>
        <v>0</v>
      </c>
      <c r="BJ195" s="9" t="s">
        <v>21</v>
      </c>
      <c r="BK195" s="124">
        <f>ROUND($L$195*$K$195,2)</f>
        <v>0</v>
      </c>
      <c r="BL195" s="9" t="s">
        <v>135</v>
      </c>
      <c r="BM195" s="9" t="s">
        <v>609</v>
      </c>
    </row>
    <row r="196" spans="2:65" s="9" customFormat="1" ht="15.75" customHeight="1">
      <c r="B196" s="22"/>
      <c r="C196" s="152" t="s">
        <v>380</v>
      </c>
      <c r="D196" s="152" t="s">
        <v>299</v>
      </c>
      <c r="E196" s="153" t="s">
        <v>429</v>
      </c>
      <c r="F196" s="197" t="s">
        <v>430</v>
      </c>
      <c r="G196" s="197"/>
      <c r="H196" s="197"/>
      <c r="I196" s="197"/>
      <c r="J196" s="154" t="s">
        <v>164</v>
      </c>
      <c r="K196" s="155">
        <v>4</v>
      </c>
      <c r="L196" s="198">
        <v>0</v>
      </c>
      <c r="M196" s="198"/>
      <c r="N196" s="198">
        <f>ROUND($L$196*$K$196,2)</f>
        <v>0</v>
      </c>
      <c r="O196" s="198"/>
      <c r="P196" s="198"/>
      <c r="Q196" s="198"/>
      <c r="R196" s="23"/>
      <c r="T196" s="121"/>
      <c r="U196" s="28" t="s">
        <v>45</v>
      </c>
      <c r="V196" s="122">
        <v>0</v>
      </c>
      <c r="W196" s="122">
        <f>$V$196*$K$196</f>
        <v>0</v>
      </c>
      <c r="X196" s="122">
        <v>0.00017</v>
      </c>
      <c r="Y196" s="122">
        <f>$X$196*$K$196</f>
        <v>0.00068</v>
      </c>
      <c r="Z196" s="122">
        <v>0</v>
      </c>
      <c r="AA196" s="123">
        <f>$Z$196*$K$196</f>
        <v>0</v>
      </c>
      <c r="AR196" s="9" t="s">
        <v>217</v>
      </c>
      <c r="AT196" s="9" t="s">
        <v>299</v>
      </c>
      <c r="AU196" s="9" t="s">
        <v>104</v>
      </c>
      <c r="AY196" s="9" t="s">
        <v>136</v>
      </c>
      <c r="BE196" s="124">
        <f>IF($U$196="základní",$N$196,0)</f>
        <v>0</v>
      </c>
      <c r="BF196" s="124">
        <f>IF($U$196="snížená",$N$196,0)</f>
        <v>0</v>
      </c>
      <c r="BG196" s="124">
        <f>IF($U$196="zákl. přenesená",$N$196,0)</f>
        <v>0</v>
      </c>
      <c r="BH196" s="124">
        <f>IF($U$196="sníž. přenesená",$N$196,0)</f>
        <v>0</v>
      </c>
      <c r="BI196" s="124">
        <f>IF($U$196="nulová",$N$196,0)</f>
        <v>0</v>
      </c>
      <c r="BJ196" s="9" t="s">
        <v>21</v>
      </c>
      <c r="BK196" s="124">
        <f>ROUND($L$196*$K$196,2)</f>
        <v>0</v>
      </c>
      <c r="BL196" s="9" t="s">
        <v>135</v>
      </c>
      <c r="BM196" s="9" t="s">
        <v>610</v>
      </c>
    </row>
    <row r="197" spans="2:65" s="9" customFormat="1" ht="27" customHeight="1">
      <c r="B197" s="22"/>
      <c r="C197" s="117" t="s">
        <v>384</v>
      </c>
      <c r="D197" s="117" t="s">
        <v>137</v>
      </c>
      <c r="E197" s="118" t="s">
        <v>611</v>
      </c>
      <c r="F197" s="190" t="s">
        <v>612</v>
      </c>
      <c r="G197" s="190"/>
      <c r="H197" s="190"/>
      <c r="I197" s="190"/>
      <c r="J197" s="119" t="s">
        <v>164</v>
      </c>
      <c r="K197" s="120">
        <v>2</v>
      </c>
      <c r="L197" s="191">
        <v>0</v>
      </c>
      <c r="M197" s="191"/>
      <c r="N197" s="191">
        <f>ROUND($L$197*$K$197,2)</f>
        <v>0</v>
      </c>
      <c r="O197" s="191"/>
      <c r="P197" s="191"/>
      <c r="Q197" s="191"/>
      <c r="R197" s="23"/>
      <c r="T197" s="121"/>
      <c r="U197" s="28" t="s">
        <v>45</v>
      </c>
      <c r="V197" s="122">
        <v>1.278</v>
      </c>
      <c r="W197" s="122">
        <f>$V$197*$K$197</f>
        <v>2.556</v>
      </c>
      <c r="X197" s="122">
        <v>0.00076</v>
      </c>
      <c r="Y197" s="122">
        <f>$X$197*$K$197</f>
        <v>0.00152</v>
      </c>
      <c r="Z197" s="122">
        <v>0</v>
      </c>
      <c r="AA197" s="123">
        <f>$Z$197*$K$197</f>
        <v>0</v>
      </c>
      <c r="AR197" s="9" t="s">
        <v>135</v>
      </c>
      <c r="AT197" s="9" t="s">
        <v>137</v>
      </c>
      <c r="AU197" s="9" t="s">
        <v>104</v>
      </c>
      <c r="AY197" s="9" t="s">
        <v>136</v>
      </c>
      <c r="BE197" s="124">
        <f>IF($U$197="základní",$N$197,0)</f>
        <v>0</v>
      </c>
      <c r="BF197" s="124">
        <f>IF($U$197="snížená",$N$197,0)</f>
        <v>0</v>
      </c>
      <c r="BG197" s="124">
        <f>IF($U$197="zákl. přenesená",$N$197,0)</f>
        <v>0</v>
      </c>
      <c r="BH197" s="124">
        <f>IF($U$197="sníž. přenesená",$N$197,0)</f>
        <v>0</v>
      </c>
      <c r="BI197" s="124">
        <f>IF($U$197="nulová",$N$197,0)</f>
        <v>0</v>
      </c>
      <c r="BJ197" s="9" t="s">
        <v>21</v>
      </c>
      <c r="BK197" s="124">
        <f>ROUND($L$197*$K$197,2)</f>
        <v>0</v>
      </c>
      <c r="BL197" s="9" t="s">
        <v>135</v>
      </c>
      <c r="BM197" s="9" t="s">
        <v>613</v>
      </c>
    </row>
    <row r="198" spans="2:51" s="9" customFormat="1" ht="18.75" customHeight="1">
      <c r="B198" s="129"/>
      <c r="E198" s="130"/>
      <c r="F198" s="193" t="s">
        <v>614</v>
      </c>
      <c r="G198" s="193"/>
      <c r="H198" s="193"/>
      <c r="I198" s="193"/>
      <c r="K198" s="131">
        <v>2</v>
      </c>
      <c r="R198" s="132"/>
      <c r="T198" s="133"/>
      <c r="AA198" s="134"/>
      <c r="AT198" s="130" t="s">
        <v>190</v>
      </c>
      <c r="AU198" s="130" t="s">
        <v>104</v>
      </c>
      <c r="AV198" s="130" t="s">
        <v>104</v>
      </c>
      <c r="AW198" s="130" t="s">
        <v>114</v>
      </c>
      <c r="AX198" s="130" t="s">
        <v>21</v>
      </c>
      <c r="AY198" s="130" t="s">
        <v>136</v>
      </c>
    </row>
    <row r="199" spans="2:65" s="9" customFormat="1" ht="27" customHeight="1">
      <c r="B199" s="22"/>
      <c r="C199" s="152" t="s">
        <v>389</v>
      </c>
      <c r="D199" s="152" t="s">
        <v>299</v>
      </c>
      <c r="E199" s="153" t="s">
        <v>615</v>
      </c>
      <c r="F199" s="197" t="s">
        <v>616</v>
      </c>
      <c r="G199" s="197"/>
      <c r="H199" s="197"/>
      <c r="I199" s="197"/>
      <c r="J199" s="154" t="s">
        <v>164</v>
      </c>
      <c r="K199" s="155">
        <v>2</v>
      </c>
      <c r="L199" s="198">
        <v>0</v>
      </c>
      <c r="M199" s="198"/>
      <c r="N199" s="198">
        <f>ROUND($L$199*$K$199,2)</f>
        <v>0</v>
      </c>
      <c r="O199" s="198"/>
      <c r="P199" s="198"/>
      <c r="Q199" s="198"/>
      <c r="R199" s="23"/>
      <c r="T199" s="121"/>
      <c r="U199" s="28" t="s">
        <v>45</v>
      </c>
      <c r="V199" s="122">
        <v>0</v>
      </c>
      <c r="W199" s="122">
        <f>$V$199*$K$199</f>
        <v>0</v>
      </c>
      <c r="X199" s="122">
        <v>0.00554</v>
      </c>
      <c r="Y199" s="122">
        <f>$X$199*$K$199</f>
        <v>0.01108</v>
      </c>
      <c r="Z199" s="122">
        <v>0</v>
      </c>
      <c r="AA199" s="123">
        <f>$Z$199*$K$199</f>
        <v>0</v>
      </c>
      <c r="AR199" s="9" t="s">
        <v>217</v>
      </c>
      <c r="AT199" s="9" t="s">
        <v>299</v>
      </c>
      <c r="AU199" s="9" t="s">
        <v>104</v>
      </c>
      <c r="AY199" s="9" t="s">
        <v>136</v>
      </c>
      <c r="BE199" s="124">
        <f>IF($U$199="základní",$N$199,0)</f>
        <v>0</v>
      </c>
      <c r="BF199" s="124">
        <f>IF($U$199="snížená",$N$199,0)</f>
        <v>0</v>
      </c>
      <c r="BG199" s="124">
        <f>IF($U$199="zákl. přenesená",$N$199,0)</f>
        <v>0</v>
      </c>
      <c r="BH199" s="124">
        <f>IF($U$199="sníž. přenesená",$N$199,0)</f>
        <v>0</v>
      </c>
      <c r="BI199" s="124">
        <f>IF($U$199="nulová",$N$199,0)</f>
        <v>0</v>
      </c>
      <c r="BJ199" s="9" t="s">
        <v>21</v>
      </c>
      <c r="BK199" s="124">
        <f>ROUND($L$199*$K$199,2)</f>
        <v>0</v>
      </c>
      <c r="BL199" s="9" t="s">
        <v>135</v>
      </c>
      <c r="BM199" s="9" t="s">
        <v>617</v>
      </c>
    </row>
    <row r="200" spans="2:65" s="9" customFormat="1" ht="27" customHeight="1">
      <c r="B200" s="22"/>
      <c r="C200" s="152" t="s">
        <v>393</v>
      </c>
      <c r="D200" s="152" t="s">
        <v>299</v>
      </c>
      <c r="E200" s="153" t="s">
        <v>618</v>
      </c>
      <c r="F200" s="197" t="s">
        <v>619</v>
      </c>
      <c r="G200" s="197"/>
      <c r="H200" s="197"/>
      <c r="I200" s="197"/>
      <c r="J200" s="154" t="s">
        <v>164</v>
      </c>
      <c r="K200" s="155">
        <v>2</v>
      </c>
      <c r="L200" s="198">
        <v>0</v>
      </c>
      <c r="M200" s="198"/>
      <c r="N200" s="198">
        <f>ROUND($L$200*$K$200,2)</f>
        <v>0</v>
      </c>
      <c r="O200" s="198"/>
      <c r="P200" s="198"/>
      <c r="Q200" s="198"/>
      <c r="R200" s="23"/>
      <c r="T200" s="121"/>
      <c r="U200" s="28" t="s">
        <v>45</v>
      </c>
      <c r="V200" s="122">
        <v>0</v>
      </c>
      <c r="W200" s="122">
        <f>$V$200*$K$200</f>
        <v>0</v>
      </c>
      <c r="X200" s="122">
        <v>0.0035</v>
      </c>
      <c r="Y200" s="122">
        <f>$X$200*$K$200</f>
        <v>0.007</v>
      </c>
      <c r="Z200" s="122">
        <v>0</v>
      </c>
      <c r="AA200" s="123">
        <f>$Z$200*$K$200</f>
        <v>0</v>
      </c>
      <c r="AR200" s="9" t="s">
        <v>217</v>
      </c>
      <c r="AT200" s="9" t="s">
        <v>299</v>
      </c>
      <c r="AU200" s="9" t="s">
        <v>104</v>
      </c>
      <c r="AY200" s="9" t="s">
        <v>136</v>
      </c>
      <c r="BE200" s="124">
        <f>IF($U$200="základní",$N$200,0)</f>
        <v>0</v>
      </c>
      <c r="BF200" s="124">
        <f>IF($U$200="snížená",$N$200,0)</f>
        <v>0</v>
      </c>
      <c r="BG200" s="124">
        <f>IF($U$200="zákl. přenesená",$N$200,0)</f>
        <v>0</v>
      </c>
      <c r="BH200" s="124">
        <f>IF($U$200="sníž. přenesená",$N$200,0)</f>
        <v>0</v>
      </c>
      <c r="BI200" s="124">
        <f>IF($U$200="nulová",$N$200,0)</f>
        <v>0</v>
      </c>
      <c r="BJ200" s="9" t="s">
        <v>21</v>
      </c>
      <c r="BK200" s="124">
        <f>ROUND($L$200*$K$200,2)</f>
        <v>0</v>
      </c>
      <c r="BL200" s="9" t="s">
        <v>135</v>
      </c>
      <c r="BM200" s="9" t="s">
        <v>620</v>
      </c>
    </row>
    <row r="201" spans="2:65" s="9" customFormat="1" ht="15.75" customHeight="1">
      <c r="B201" s="22"/>
      <c r="C201" s="117" t="s">
        <v>397</v>
      </c>
      <c r="D201" s="117" t="s">
        <v>137</v>
      </c>
      <c r="E201" s="118" t="s">
        <v>464</v>
      </c>
      <c r="F201" s="190" t="s">
        <v>465</v>
      </c>
      <c r="G201" s="190"/>
      <c r="H201" s="190"/>
      <c r="I201" s="190"/>
      <c r="J201" s="119" t="s">
        <v>372</v>
      </c>
      <c r="K201" s="120">
        <v>32</v>
      </c>
      <c r="L201" s="191">
        <v>0</v>
      </c>
      <c r="M201" s="191"/>
      <c r="N201" s="191">
        <f>ROUND($L$201*$K$201,2)</f>
        <v>0</v>
      </c>
      <c r="O201" s="191"/>
      <c r="P201" s="191"/>
      <c r="Q201" s="191"/>
      <c r="R201" s="23"/>
      <c r="T201" s="121"/>
      <c r="U201" s="28" t="s">
        <v>45</v>
      </c>
      <c r="V201" s="122">
        <v>0.044</v>
      </c>
      <c r="W201" s="122">
        <f>$V$201*$K$201</f>
        <v>1.408</v>
      </c>
      <c r="X201" s="122">
        <v>0</v>
      </c>
      <c r="Y201" s="122">
        <f>$X$201*$K$201</f>
        <v>0</v>
      </c>
      <c r="Z201" s="122">
        <v>0</v>
      </c>
      <c r="AA201" s="123">
        <f>$Z$201*$K$201</f>
        <v>0</v>
      </c>
      <c r="AR201" s="9" t="s">
        <v>135</v>
      </c>
      <c r="AT201" s="9" t="s">
        <v>137</v>
      </c>
      <c r="AU201" s="9" t="s">
        <v>104</v>
      </c>
      <c r="AY201" s="9" t="s">
        <v>136</v>
      </c>
      <c r="BE201" s="124">
        <f>IF($U$201="základní",$N$201,0)</f>
        <v>0</v>
      </c>
      <c r="BF201" s="124">
        <f>IF($U$201="snížená",$N$201,0)</f>
        <v>0</v>
      </c>
      <c r="BG201" s="124">
        <f>IF($U$201="zákl. přenesená",$N$201,0)</f>
        <v>0</v>
      </c>
      <c r="BH201" s="124">
        <f>IF($U$201="sníž. přenesená",$N$201,0)</f>
        <v>0</v>
      </c>
      <c r="BI201" s="124">
        <f>IF($U$201="nulová",$N$201,0)</f>
        <v>0</v>
      </c>
      <c r="BJ201" s="9" t="s">
        <v>21</v>
      </c>
      <c r="BK201" s="124">
        <f>ROUND($L$201*$K$201,2)</f>
        <v>0</v>
      </c>
      <c r="BL201" s="9" t="s">
        <v>135</v>
      </c>
      <c r="BM201" s="9" t="s">
        <v>621</v>
      </c>
    </row>
    <row r="202" spans="2:65" s="9" customFormat="1" ht="15.75" customHeight="1">
      <c r="B202" s="22"/>
      <c r="C202" s="117" t="s">
        <v>401</v>
      </c>
      <c r="D202" s="117" t="s">
        <v>137</v>
      </c>
      <c r="E202" s="118" t="s">
        <v>622</v>
      </c>
      <c r="F202" s="190" t="s">
        <v>623</v>
      </c>
      <c r="G202" s="190"/>
      <c r="H202" s="190"/>
      <c r="I202" s="190"/>
      <c r="J202" s="119" t="s">
        <v>164</v>
      </c>
      <c r="K202" s="120">
        <v>2</v>
      </c>
      <c r="L202" s="191">
        <v>0</v>
      </c>
      <c r="M202" s="191"/>
      <c r="N202" s="191">
        <f>ROUND($L$202*$K$202,2)</f>
        <v>0</v>
      </c>
      <c r="O202" s="191"/>
      <c r="P202" s="191"/>
      <c r="Q202" s="191"/>
      <c r="R202" s="23"/>
      <c r="T202" s="121"/>
      <c r="U202" s="28" t="s">
        <v>45</v>
      </c>
      <c r="V202" s="122">
        <v>0.863</v>
      </c>
      <c r="W202" s="122">
        <f>$V$202*$K$202</f>
        <v>1.726</v>
      </c>
      <c r="X202" s="122">
        <v>0.115</v>
      </c>
      <c r="Y202" s="122">
        <f>$X$202*$K$202</f>
        <v>0.23</v>
      </c>
      <c r="Z202" s="122">
        <v>0</v>
      </c>
      <c r="AA202" s="123">
        <f>$Z$202*$K$202</f>
        <v>0</v>
      </c>
      <c r="AR202" s="9" t="s">
        <v>135</v>
      </c>
      <c r="AT202" s="9" t="s">
        <v>137</v>
      </c>
      <c r="AU202" s="9" t="s">
        <v>104</v>
      </c>
      <c r="AY202" s="9" t="s">
        <v>136</v>
      </c>
      <c r="BE202" s="124">
        <f>IF($U$202="základní",$N$202,0)</f>
        <v>0</v>
      </c>
      <c r="BF202" s="124">
        <f>IF($U$202="snížená",$N$202,0)</f>
        <v>0</v>
      </c>
      <c r="BG202" s="124">
        <f>IF($U$202="zákl. přenesená",$N$202,0)</f>
        <v>0</v>
      </c>
      <c r="BH202" s="124">
        <f>IF($U$202="sníž. přenesená",$N$202,0)</f>
        <v>0</v>
      </c>
      <c r="BI202" s="124">
        <f>IF($U$202="nulová",$N$202,0)</f>
        <v>0</v>
      </c>
      <c r="BJ202" s="9" t="s">
        <v>21</v>
      </c>
      <c r="BK202" s="124">
        <f>ROUND($L$202*$K$202,2)</f>
        <v>0</v>
      </c>
      <c r="BL202" s="9" t="s">
        <v>135</v>
      </c>
      <c r="BM202" s="9" t="s">
        <v>624</v>
      </c>
    </row>
    <row r="203" spans="2:51" s="9" customFormat="1" ht="18.75" customHeight="1">
      <c r="B203" s="129"/>
      <c r="E203" s="130"/>
      <c r="F203" s="193" t="s">
        <v>614</v>
      </c>
      <c r="G203" s="193"/>
      <c r="H203" s="193"/>
      <c r="I203" s="193"/>
      <c r="K203" s="131">
        <v>2</v>
      </c>
      <c r="R203" s="132"/>
      <c r="T203" s="133"/>
      <c r="AA203" s="134"/>
      <c r="AT203" s="130" t="s">
        <v>190</v>
      </c>
      <c r="AU203" s="130" t="s">
        <v>104</v>
      </c>
      <c r="AV203" s="130" t="s">
        <v>104</v>
      </c>
      <c r="AW203" s="130" t="s">
        <v>114</v>
      </c>
      <c r="AX203" s="130" t="s">
        <v>21</v>
      </c>
      <c r="AY203" s="130" t="s">
        <v>136</v>
      </c>
    </row>
    <row r="204" spans="2:65" s="9" customFormat="1" ht="15.75" customHeight="1">
      <c r="B204" s="22"/>
      <c r="C204" s="152" t="s">
        <v>406</v>
      </c>
      <c r="D204" s="152" t="s">
        <v>299</v>
      </c>
      <c r="E204" s="153" t="s">
        <v>625</v>
      </c>
      <c r="F204" s="197" t="s">
        <v>626</v>
      </c>
      <c r="G204" s="197"/>
      <c r="H204" s="197"/>
      <c r="I204" s="197"/>
      <c r="J204" s="154" t="s">
        <v>164</v>
      </c>
      <c r="K204" s="155">
        <v>2</v>
      </c>
      <c r="L204" s="198">
        <v>0</v>
      </c>
      <c r="M204" s="198"/>
      <c r="N204" s="198">
        <f>ROUND($L$204*$K$204,2)</f>
        <v>0</v>
      </c>
      <c r="O204" s="198"/>
      <c r="P204" s="198"/>
      <c r="Q204" s="198"/>
      <c r="R204" s="23"/>
      <c r="T204" s="121"/>
      <c r="U204" s="28" t="s">
        <v>45</v>
      </c>
      <c r="V204" s="122">
        <v>0</v>
      </c>
      <c r="W204" s="122">
        <f>$V$204*$K$204</f>
        <v>0</v>
      </c>
      <c r="X204" s="122">
        <v>0.0133</v>
      </c>
      <c r="Y204" s="122">
        <f>$X$204*$K$204</f>
        <v>0.0266</v>
      </c>
      <c r="Z204" s="122">
        <v>0</v>
      </c>
      <c r="AA204" s="123">
        <f>$Z$204*$K$204</f>
        <v>0</v>
      </c>
      <c r="AR204" s="9" t="s">
        <v>217</v>
      </c>
      <c r="AT204" s="9" t="s">
        <v>299</v>
      </c>
      <c r="AU204" s="9" t="s">
        <v>104</v>
      </c>
      <c r="AY204" s="9" t="s">
        <v>136</v>
      </c>
      <c r="BE204" s="124">
        <f>IF($U$204="základní",$N$204,0)</f>
        <v>0</v>
      </c>
      <c r="BF204" s="124">
        <f>IF($U$204="snížená",$N$204,0)</f>
        <v>0</v>
      </c>
      <c r="BG204" s="124">
        <f>IF($U$204="zákl. přenesená",$N$204,0)</f>
        <v>0</v>
      </c>
      <c r="BH204" s="124">
        <f>IF($U$204="sníž. přenesená",$N$204,0)</f>
        <v>0</v>
      </c>
      <c r="BI204" s="124">
        <f>IF($U$204="nulová",$N$204,0)</f>
        <v>0</v>
      </c>
      <c r="BJ204" s="9" t="s">
        <v>21</v>
      </c>
      <c r="BK204" s="124">
        <f>ROUND($L$204*$K$204,2)</f>
        <v>0</v>
      </c>
      <c r="BL204" s="9" t="s">
        <v>135</v>
      </c>
      <c r="BM204" s="9" t="s">
        <v>627</v>
      </c>
    </row>
    <row r="205" spans="2:65" s="9" customFormat="1" ht="15.75" customHeight="1">
      <c r="B205" s="22"/>
      <c r="C205" s="152" t="s">
        <v>412</v>
      </c>
      <c r="D205" s="152" t="s">
        <v>299</v>
      </c>
      <c r="E205" s="153" t="s">
        <v>628</v>
      </c>
      <c r="F205" s="197" t="s">
        <v>629</v>
      </c>
      <c r="G205" s="197"/>
      <c r="H205" s="197"/>
      <c r="I205" s="197"/>
      <c r="J205" s="154" t="s">
        <v>164</v>
      </c>
      <c r="K205" s="155">
        <v>2</v>
      </c>
      <c r="L205" s="198">
        <v>0</v>
      </c>
      <c r="M205" s="198"/>
      <c r="N205" s="198">
        <f>ROUND($L$205*$K$205,2)</f>
        <v>0</v>
      </c>
      <c r="O205" s="198"/>
      <c r="P205" s="198"/>
      <c r="Q205" s="198"/>
      <c r="R205" s="23"/>
      <c r="T205" s="121"/>
      <c r="U205" s="28" t="s">
        <v>45</v>
      </c>
      <c r="V205" s="122">
        <v>0</v>
      </c>
      <c r="W205" s="122">
        <f>$V$205*$K$205</f>
        <v>0</v>
      </c>
      <c r="X205" s="122">
        <v>0.001</v>
      </c>
      <c r="Y205" s="122">
        <f>$X$205*$K$205</f>
        <v>0.002</v>
      </c>
      <c r="Z205" s="122">
        <v>0</v>
      </c>
      <c r="AA205" s="123">
        <f>$Z$205*$K$205</f>
        <v>0</v>
      </c>
      <c r="AR205" s="9" t="s">
        <v>217</v>
      </c>
      <c r="AT205" s="9" t="s">
        <v>299</v>
      </c>
      <c r="AU205" s="9" t="s">
        <v>104</v>
      </c>
      <c r="AY205" s="9" t="s">
        <v>136</v>
      </c>
      <c r="BE205" s="124">
        <f>IF($U$205="základní",$N$205,0)</f>
        <v>0</v>
      </c>
      <c r="BF205" s="124">
        <f>IF($U$205="snížená",$N$205,0)</f>
        <v>0</v>
      </c>
      <c r="BG205" s="124">
        <f>IF($U$205="zákl. přenesená",$N$205,0)</f>
        <v>0</v>
      </c>
      <c r="BH205" s="124">
        <f>IF($U$205="sníž. přenesená",$N$205,0)</f>
        <v>0</v>
      </c>
      <c r="BI205" s="124">
        <f>IF($U$205="nulová",$N$205,0)</f>
        <v>0</v>
      </c>
      <c r="BJ205" s="9" t="s">
        <v>21</v>
      </c>
      <c r="BK205" s="124">
        <f>ROUND($L$205*$K$205,2)</f>
        <v>0</v>
      </c>
      <c r="BL205" s="9" t="s">
        <v>135</v>
      </c>
      <c r="BM205" s="9" t="s">
        <v>630</v>
      </c>
    </row>
    <row r="206" spans="2:63" s="107" customFormat="1" ht="30.75" customHeight="1">
      <c r="B206" s="108"/>
      <c r="D206" s="116" t="s">
        <v>183</v>
      </c>
      <c r="E206" s="116"/>
      <c r="F206" s="116"/>
      <c r="G206" s="116"/>
      <c r="H206" s="116"/>
      <c r="I206" s="116"/>
      <c r="J206" s="116"/>
      <c r="K206" s="116"/>
      <c r="L206" s="116"/>
      <c r="M206" s="116"/>
      <c r="N206" s="189">
        <f>$BK$206</f>
        <v>0</v>
      </c>
      <c r="O206" s="189"/>
      <c r="P206" s="189"/>
      <c r="Q206" s="189"/>
      <c r="R206" s="110"/>
      <c r="T206" s="111"/>
      <c r="W206" s="112">
        <f>SUM($W$207:$W$210)</f>
        <v>0</v>
      </c>
      <c r="Y206" s="112">
        <f>SUM($Y$207:$Y$210)</f>
        <v>0</v>
      </c>
      <c r="AA206" s="113">
        <f>SUM($AA$207:$AA$210)</f>
        <v>0</v>
      </c>
      <c r="AR206" s="114" t="s">
        <v>21</v>
      </c>
      <c r="AT206" s="114" t="s">
        <v>79</v>
      </c>
      <c r="AU206" s="114" t="s">
        <v>21</v>
      </c>
      <c r="AY206" s="114" t="s">
        <v>136</v>
      </c>
      <c r="BK206" s="115">
        <f>SUM($BK$207:$BK$210)</f>
        <v>0</v>
      </c>
    </row>
    <row r="207" spans="2:65" s="9" customFormat="1" ht="27" customHeight="1">
      <c r="B207" s="22"/>
      <c r="C207" s="117" t="s">
        <v>417</v>
      </c>
      <c r="D207" s="117" t="s">
        <v>137</v>
      </c>
      <c r="E207" s="118" t="s">
        <v>485</v>
      </c>
      <c r="F207" s="190" t="s">
        <v>486</v>
      </c>
      <c r="G207" s="190"/>
      <c r="H207" s="190"/>
      <c r="I207" s="190"/>
      <c r="J207" s="119" t="s">
        <v>372</v>
      </c>
      <c r="K207" s="120">
        <v>64</v>
      </c>
      <c r="L207" s="191">
        <v>0</v>
      </c>
      <c r="M207" s="191"/>
      <c r="N207" s="191">
        <f>ROUND($L$207*$K$207,2)</f>
        <v>0</v>
      </c>
      <c r="O207" s="191"/>
      <c r="P207" s="191"/>
      <c r="Q207" s="191"/>
      <c r="R207" s="23"/>
      <c r="T207" s="121"/>
      <c r="U207" s="28" t="s">
        <v>45</v>
      </c>
      <c r="V207" s="122">
        <v>0</v>
      </c>
      <c r="W207" s="122">
        <f>$V$207*$K$207</f>
        <v>0</v>
      </c>
      <c r="X207" s="122">
        <v>0</v>
      </c>
      <c r="Y207" s="122">
        <f>$X$207*$K$207</f>
        <v>0</v>
      </c>
      <c r="Z207" s="122">
        <v>0</v>
      </c>
      <c r="AA207" s="123">
        <f>$Z$207*$K$207</f>
        <v>0</v>
      </c>
      <c r="AR207" s="9" t="s">
        <v>135</v>
      </c>
      <c r="AT207" s="9" t="s">
        <v>137</v>
      </c>
      <c r="AU207" s="9" t="s">
        <v>104</v>
      </c>
      <c r="AY207" s="9" t="s">
        <v>136</v>
      </c>
      <c r="BE207" s="124">
        <f>IF($U$207="základní",$N$207,0)</f>
        <v>0</v>
      </c>
      <c r="BF207" s="124">
        <f>IF($U$207="snížená",$N$207,0)</f>
        <v>0</v>
      </c>
      <c r="BG207" s="124">
        <f>IF($U$207="zákl. přenesená",$N$207,0)</f>
        <v>0</v>
      </c>
      <c r="BH207" s="124">
        <f>IF($U$207="sníž. přenesená",$N$207,0)</f>
        <v>0</v>
      </c>
      <c r="BI207" s="124">
        <f>IF($U$207="nulová",$N$207,0)</f>
        <v>0</v>
      </c>
      <c r="BJ207" s="9" t="s">
        <v>21</v>
      </c>
      <c r="BK207" s="124">
        <f>ROUND($L$207*$K$207,2)</f>
        <v>0</v>
      </c>
      <c r="BL207" s="9" t="s">
        <v>135</v>
      </c>
      <c r="BM207" s="9" t="s">
        <v>631</v>
      </c>
    </row>
    <row r="208" spans="2:51" s="9" customFormat="1" ht="18.75" customHeight="1">
      <c r="B208" s="129"/>
      <c r="E208" s="130"/>
      <c r="F208" s="193" t="s">
        <v>632</v>
      </c>
      <c r="G208" s="193"/>
      <c r="H208" s="193"/>
      <c r="I208" s="193"/>
      <c r="K208" s="131">
        <v>64</v>
      </c>
      <c r="R208" s="132"/>
      <c r="T208" s="133"/>
      <c r="AA208" s="134"/>
      <c r="AT208" s="130" t="s">
        <v>190</v>
      </c>
      <c r="AU208" s="130" t="s">
        <v>104</v>
      </c>
      <c r="AV208" s="130" t="s">
        <v>104</v>
      </c>
      <c r="AW208" s="130" t="s">
        <v>114</v>
      </c>
      <c r="AX208" s="130" t="s">
        <v>21</v>
      </c>
      <c r="AY208" s="130" t="s">
        <v>136</v>
      </c>
    </row>
    <row r="209" spans="2:65" s="9" customFormat="1" ht="15.75" customHeight="1">
      <c r="B209" s="22"/>
      <c r="C209" s="117" t="s">
        <v>423</v>
      </c>
      <c r="D209" s="117" t="s">
        <v>137</v>
      </c>
      <c r="E209" s="118" t="s">
        <v>490</v>
      </c>
      <c r="F209" s="190" t="s">
        <v>491</v>
      </c>
      <c r="G209" s="190"/>
      <c r="H209" s="190"/>
      <c r="I209" s="190"/>
      <c r="J209" s="119" t="s">
        <v>372</v>
      </c>
      <c r="K209" s="120">
        <v>64</v>
      </c>
      <c r="L209" s="191">
        <v>0</v>
      </c>
      <c r="M209" s="191"/>
      <c r="N209" s="191">
        <f>ROUND($L$209*$K$209,2)</f>
        <v>0</v>
      </c>
      <c r="O209" s="191"/>
      <c r="P209" s="191"/>
      <c r="Q209" s="191"/>
      <c r="R209" s="23"/>
      <c r="T209" s="121"/>
      <c r="U209" s="28" t="s">
        <v>45</v>
      </c>
      <c r="V209" s="122">
        <v>0</v>
      </c>
      <c r="W209" s="122">
        <f>$V$209*$K$209</f>
        <v>0</v>
      </c>
      <c r="X209" s="122">
        <v>0</v>
      </c>
      <c r="Y209" s="122">
        <f>$X$209*$K$209</f>
        <v>0</v>
      </c>
      <c r="Z209" s="122">
        <v>0</v>
      </c>
      <c r="AA209" s="123">
        <f>$Z$209*$K$209</f>
        <v>0</v>
      </c>
      <c r="AR209" s="9" t="s">
        <v>135</v>
      </c>
      <c r="AT209" s="9" t="s">
        <v>137</v>
      </c>
      <c r="AU209" s="9" t="s">
        <v>104</v>
      </c>
      <c r="AY209" s="9" t="s">
        <v>136</v>
      </c>
      <c r="BE209" s="124">
        <f>IF($U$209="základní",$N$209,0)</f>
        <v>0</v>
      </c>
      <c r="BF209" s="124">
        <f>IF($U$209="snížená",$N$209,0)</f>
        <v>0</v>
      </c>
      <c r="BG209" s="124">
        <f>IF($U$209="zákl. přenesená",$N$209,0)</f>
        <v>0</v>
      </c>
      <c r="BH209" s="124">
        <f>IF($U$209="sníž. přenesená",$N$209,0)</f>
        <v>0</v>
      </c>
      <c r="BI209" s="124">
        <f>IF($U$209="nulová",$N$209,0)</f>
        <v>0</v>
      </c>
      <c r="BJ209" s="9" t="s">
        <v>21</v>
      </c>
      <c r="BK209" s="124">
        <f>ROUND($L$209*$K$209,2)</f>
        <v>0</v>
      </c>
      <c r="BL209" s="9" t="s">
        <v>135</v>
      </c>
      <c r="BM209" s="9" t="s">
        <v>633</v>
      </c>
    </row>
    <row r="210" spans="2:51" s="9" customFormat="1" ht="18.75" customHeight="1">
      <c r="B210" s="129"/>
      <c r="E210" s="130"/>
      <c r="F210" s="193" t="s">
        <v>632</v>
      </c>
      <c r="G210" s="193"/>
      <c r="H210" s="193"/>
      <c r="I210" s="193"/>
      <c r="K210" s="131">
        <v>64</v>
      </c>
      <c r="R210" s="132"/>
      <c r="T210" s="133"/>
      <c r="AA210" s="134"/>
      <c r="AT210" s="130" t="s">
        <v>190</v>
      </c>
      <c r="AU210" s="130" t="s">
        <v>104</v>
      </c>
      <c r="AV210" s="130" t="s">
        <v>104</v>
      </c>
      <c r="AW210" s="130" t="s">
        <v>114</v>
      </c>
      <c r="AX210" s="130" t="s">
        <v>21</v>
      </c>
      <c r="AY210" s="130" t="s">
        <v>136</v>
      </c>
    </row>
    <row r="211" spans="2:63" s="107" customFormat="1" ht="30.75" customHeight="1">
      <c r="B211" s="108"/>
      <c r="D211" s="116" t="s">
        <v>184</v>
      </c>
      <c r="E211" s="116"/>
      <c r="F211" s="116"/>
      <c r="G211" s="116"/>
      <c r="H211" s="116"/>
      <c r="I211" s="116"/>
      <c r="J211" s="116"/>
      <c r="K211" s="116"/>
      <c r="L211" s="116"/>
      <c r="M211" s="116"/>
      <c r="N211" s="189">
        <f>$BK$211</f>
        <v>0</v>
      </c>
      <c r="O211" s="189"/>
      <c r="P211" s="189"/>
      <c r="Q211" s="189"/>
      <c r="R211" s="110"/>
      <c r="T211" s="111"/>
      <c r="W211" s="112">
        <f>SUM($W$212:$W$220)</f>
        <v>13.919075999999999</v>
      </c>
      <c r="Y211" s="112">
        <f>SUM($Y$212:$Y$220)</f>
        <v>0</v>
      </c>
      <c r="AA211" s="113">
        <f>SUM($AA$212:$AA$220)</f>
        <v>0</v>
      </c>
      <c r="AR211" s="114" t="s">
        <v>21</v>
      </c>
      <c r="AT211" s="114" t="s">
        <v>79</v>
      </c>
      <c r="AU211" s="114" t="s">
        <v>21</v>
      </c>
      <c r="AY211" s="114" t="s">
        <v>136</v>
      </c>
      <c r="BK211" s="115">
        <f>SUM($BK$212:$BK$220)</f>
        <v>0</v>
      </c>
    </row>
    <row r="212" spans="2:65" s="9" customFormat="1" ht="27" customHeight="1">
      <c r="B212" s="22"/>
      <c r="C212" s="117" t="s">
        <v>428</v>
      </c>
      <c r="D212" s="117" t="s">
        <v>137</v>
      </c>
      <c r="E212" s="118" t="s">
        <v>495</v>
      </c>
      <c r="F212" s="190" t="s">
        <v>496</v>
      </c>
      <c r="G212" s="190"/>
      <c r="H212" s="190"/>
      <c r="I212" s="190"/>
      <c r="J212" s="119" t="s">
        <v>302</v>
      </c>
      <c r="K212" s="120">
        <v>24.093</v>
      </c>
      <c r="L212" s="191">
        <v>0</v>
      </c>
      <c r="M212" s="191"/>
      <c r="N212" s="191">
        <f>ROUND($L$212*$K$212,2)</f>
        <v>0</v>
      </c>
      <c r="O212" s="191"/>
      <c r="P212" s="191"/>
      <c r="Q212" s="191"/>
      <c r="R212" s="23"/>
      <c r="T212" s="121"/>
      <c r="U212" s="28" t="s">
        <v>45</v>
      </c>
      <c r="V212" s="122">
        <v>0.24</v>
      </c>
      <c r="W212" s="122">
        <f>$V$212*$K$212</f>
        <v>5.7823199999999995</v>
      </c>
      <c r="X212" s="122">
        <v>0</v>
      </c>
      <c r="Y212" s="122">
        <f>$X$212*$K$212</f>
        <v>0</v>
      </c>
      <c r="Z212" s="122">
        <v>0</v>
      </c>
      <c r="AA212" s="123">
        <f>$Z$212*$K$212</f>
        <v>0</v>
      </c>
      <c r="AR212" s="9" t="s">
        <v>135</v>
      </c>
      <c r="AT212" s="9" t="s">
        <v>137</v>
      </c>
      <c r="AU212" s="9" t="s">
        <v>104</v>
      </c>
      <c r="AY212" s="9" t="s">
        <v>136</v>
      </c>
      <c r="BE212" s="124">
        <f>IF($U$212="základní",$N$212,0)</f>
        <v>0</v>
      </c>
      <c r="BF212" s="124">
        <f>IF($U$212="snížená",$N$212,0)</f>
        <v>0</v>
      </c>
      <c r="BG212" s="124">
        <f>IF($U$212="zákl. přenesená",$N$212,0)</f>
        <v>0</v>
      </c>
      <c r="BH212" s="124">
        <f>IF($U$212="sníž. přenesená",$N$212,0)</f>
        <v>0</v>
      </c>
      <c r="BI212" s="124">
        <f>IF($U$212="nulová",$N$212,0)</f>
        <v>0</v>
      </c>
      <c r="BJ212" s="9" t="s">
        <v>21</v>
      </c>
      <c r="BK212" s="124">
        <f>ROUND($L$212*$K$212,2)</f>
        <v>0</v>
      </c>
      <c r="BL212" s="9" t="s">
        <v>135</v>
      </c>
      <c r="BM212" s="9" t="s">
        <v>634</v>
      </c>
    </row>
    <row r="213" spans="2:65" s="9" customFormat="1" ht="15.75" customHeight="1">
      <c r="B213" s="22"/>
      <c r="C213" s="117" t="s">
        <v>432</v>
      </c>
      <c r="D213" s="117" t="s">
        <v>137</v>
      </c>
      <c r="E213" s="118" t="s">
        <v>499</v>
      </c>
      <c r="F213" s="190" t="s">
        <v>500</v>
      </c>
      <c r="G213" s="190"/>
      <c r="H213" s="190"/>
      <c r="I213" s="190"/>
      <c r="J213" s="119" t="s">
        <v>302</v>
      </c>
      <c r="K213" s="120">
        <v>361.395</v>
      </c>
      <c r="L213" s="191">
        <v>0</v>
      </c>
      <c r="M213" s="191"/>
      <c r="N213" s="191">
        <f>ROUND($L$213*$K$213,2)</f>
        <v>0</v>
      </c>
      <c r="O213" s="191"/>
      <c r="P213" s="191"/>
      <c r="Q213" s="191"/>
      <c r="R213" s="23"/>
      <c r="T213" s="121"/>
      <c r="U213" s="28" t="s">
        <v>45</v>
      </c>
      <c r="V213" s="122">
        <v>0.004</v>
      </c>
      <c r="W213" s="122">
        <f>$V$213*$K$213</f>
        <v>1.4455799999999999</v>
      </c>
      <c r="X213" s="122">
        <v>0</v>
      </c>
      <c r="Y213" s="122">
        <f>$X$213*$K$213</f>
        <v>0</v>
      </c>
      <c r="Z213" s="122">
        <v>0</v>
      </c>
      <c r="AA213" s="123">
        <f>$Z$213*$K$213</f>
        <v>0</v>
      </c>
      <c r="AR213" s="9" t="s">
        <v>135</v>
      </c>
      <c r="AT213" s="9" t="s">
        <v>137</v>
      </c>
      <c r="AU213" s="9" t="s">
        <v>104</v>
      </c>
      <c r="AY213" s="9" t="s">
        <v>136</v>
      </c>
      <c r="BE213" s="124">
        <f>IF($U$213="základní",$N$213,0)</f>
        <v>0</v>
      </c>
      <c r="BF213" s="124">
        <f>IF($U$213="snížená",$N$213,0)</f>
        <v>0</v>
      </c>
      <c r="BG213" s="124">
        <f>IF($U$213="zákl. přenesená",$N$213,0)</f>
        <v>0</v>
      </c>
      <c r="BH213" s="124">
        <f>IF($U$213="sníž. přenesená",$N$213,0)</f>
        <v>0</v>
      </c>
      <c r="BI213" s="124">
        <f>IF($U$213="nulová",$N$213,0)</f>
        <v>0</v>
      </c>
      <c r="BJ213" s="9" t="s">
        <v>21</v>
      </c>
      <c r="BK213" s="124">
        <f>ROUND($L$213*$K$213,2)</f>
        <v>0</v>
      </c>
      <c r="BL213" s="9" t="s">
        <v>135</v>
      </c>
      <c r="BM213" s="9" t="s">
        <v>635</v>
      </c>
    </row>
    <row r="214" spans="2:51" s="9" customFormat="1" ht="18.75" customHeight="1">
      <c r="B214" s="129"/>
      <c r="E214" s="130"/>
      <c r="F214" s="193" t="s">
        <v>636</v>
      </c>
      <c r="G214" s="193"/>
      <c r="H214" s="193"/>
      <c r="I214" s="193"/>
      <c r="K214" s="131">
        <v>361.395</v>
      </c>
      <c r="R214" s="132"/>
      <c r="T214" s="133"/>
      <c r="AA214" s="134"/>
      <c r="AT214" s="130" t="s">
        <v>190</v>
      </c>
      <c r="AU214" s="130" t="s">
        <v>104</v>
      </c>
      <c r="AV214" s="130" t="s">
        <v>104</v>
      </c>
      <c r="AW214" s="130" t="s">
        <v>114</v>
      </c>
      <c r="AX214" s="130" t="s">
        <v>21</v>
      </c>
      <c r="AY214" s="130" t="s">
        <v>136</v>
      </c>
    </row>
    <row r="215" spans="2:65" s="9" customFormat="1" ht="27" customHeight="1">
      <c r="B215" s="22"/>
      <c r="C215" s="117" t="s">
        <v>436</v>
      </c>
      <c r="D215" s="117" t="s">
        <v>137</v>
      </c>
      <c r="E215" s="118" t="s">
        <v>504</v>
      </c>
      <c r="F215" s="190" t="s">
        <v>505</v>
      </c>
      <c r="G215" s="190"/>
      <c r="H215" s="190"/>
      <c r="I215" s="190"/>
      <c r="J215" s="119" t="s">
        <v>302</v>
      </c>
      <c r="K215" s="120">
        <v>24.093</v>
      </c>
      <c r="L215" s="191">
        <v>0</v>
      </c>
      <c r="M215" s="191"/>
      <c r="N215" s="191">
        <f>ROUND($L$215*$K$215,2)</f>
        <v>0</v>
      </c>
      <c r="O215" s="191"/>
      <c r="P215" s="191"/>
      <c r="Q215" s="191"/>
      <c r="R215" s="23"/>
      <c r="T215" s="121"/>
      <c r="U215" s="28" t="s">
        <v>45</v>
      </c>
      <c r="V215" s="122">
        <v>0.164</v>
      </c>
      <c r="W215" s="122">
        <f>$V$215*$K$215</f>
        <v>3.951252</v>
      </c>
      <c r="X215" s="122">
        <v>0</v>
      </c>
      <c r="Y215" s="122">
        <f>$X$215*$K$215</f>
        <v>0</v>
      </c>
      <c r="Z215" s="122">
        <v>0</v>
      </c>
      <c r="AA215" s="123">
        <f>$Z$215*$K$215</f>
        <v>0</v>
      </c>
      <c r="AR215" s="9" t="s">
        <v>135</v>
      </c>
      <c r="AT215" s="9" t="s">
        <v>137</v>
      </c>
      <c r="AU215" s="9" t="s">
        <v>104</v>
      </c>
      <c r="AY215" s="9" t="s">
        <v>136</v>
      </c>
      <c r="BE215" s="124">
        <f>IF($U$215="základní",$N$215,0)</f>
        <v>0</v>
      </c>
      <c r="BF215" s="124">
        <f>IF($U$215="snížená",$N$215,0)</f>
        <v>0</v>
      </c>
      <c r="BG215" s="124">
        <f>IF($U$215="zákl. přenesená",$N$215,0)</f>
        <v>0</v>
      </c>
      <c r="BH215" s="124">
        <f>IF($U$215="sníž. přenesená",$N$215,0)</f>
        <v>0</v>
      </c>
      <c r="BI215" s="124">
        <f>IF($U$215="nulová",$N$215,0)</f>
        <v>0</v>
      </c>
      <c r="BJ215" s="9" t="s">
        <v>21</v>
      </c>
      <c r="BK215" s="124">
        <f>ROUND($L$215*$K$215,2)</f>
        <v>0</v>
      </c>
      <c r="BL215" s="9" t="s">
        <v>135</v>
      </c>
      <c r="BM215" s="9" t="s">
        <v>637</v>
      </c>
    </row>
    <row r="216" spans="2:65" s="9" customFormat="1" ht="27" customHeight="1">
      <c r="B216" s="22"/>
      <c r="C216" s="117" t="s">
        <v>441</v>
      </c>
      <c r="D216" s="117" t="s">
        <v>137</v>
      </c>
      <c r="E216" s="118" t="s">
        <v>508</v>
      </c>
      <c r="F216" s="190" t="s">
        <v>509</v>
      </c>
      <c r="G216" s="190"/>
      <c r="H216" s="190"/>
      <c r="I216" s="190"/>
      <c r="J216" s="119" t="s">
        <v>302</v>
      </c>
      <c r="K216" s="120">
        <v>6.48</v>
      </c>
      <c r="L216" s="191">
        <v>0</v>
      </c>
      <c r="M216" s="191"/>
      <c r="N216" s="191">
        <f>ROUND($L$216*$K$216,2)</f>
        <v>0</v>
      </c>
      <c r="O216" s="191"/>
      <c r="P216" s="191"/>
      <c r="Q216" s="191"/>
      <c r="R216" s="23"/>
      <c r="T216" s="121"/>
      <c r="U216" s="28" t="s">
        <v>45</v>
      </c>
      <c r="V216" s="122">
        <v>0</v>
      </c>
      <c r="W216" s="122">
        <f>$V$216*$K$216</f>
        <v>0</v>
      </c>
      <c r="X216" s="122">
        <v>0</v>
      </c>
      <c r="Y216" s="122">
        <f>$X$216*$K$216</f>
        <v>0</v>
      </c>
      <c r="Z216" s="122">
        <v>0</v>
      </c>
      <c r="AA216" s="123">
        <f>$Z$216*$K$216</f>
        <v>0</v>
      </c>
      <c r="AR216" s="9" t="s">
        <v>135</v>
      </c>
      <c r="AT216" s="9" t="s">
        <v>137</v>
      </c>
      <c r="AU216" s="9" t="s">
        <v>104</v>
      </c>
      <c r="AY216" s="9" t="s">
        <v>136</v>
      </c>
      <c r="BE216" s="124">
        <f>IF($U$216="základní",$N$216,0)</f>
        <v>0</v>
      </c>
      <c r="BF216" s="124">
        <f>IF($U$216="snížená",$N$216,0)</f>
        <v>0</v>
      </c>
      <c r="BG216" s="124">
        <f>IF($U$216="zákl. přenesená",$N$216,0)</f>
        <v>0</v>
      </c>
      <c r="BH216" s="124">
        <f>IF($U$216="sníž. přenesená",$N$216,0)</f>
        <v>0</v>
      </c>
      <c r="BI216" s="124">
        <f>IF($U$216="nulová",$N$216,0)</f>
        <v>0</v>
      </c>
      <c r="BJ216" s="9" t="s">
        <v>21</v>
      </c>
      <c r="BK216" s="124">
        <f>ROUND($L$216*$K$216,2)</f>
        <v>0</v>
      </c>
      <c r="BL216" s="9" t="s">
        <v>135</v>
      </c>
      <c r="BM216" s="9" t="s">
        <v>638</v>
      </c>
    </row>
    <row r="217" spans="2:65" s="9" customFormat="1" ht="27" customHeight="1">
      <c r="B217" s="22"/>
      <c r="C217" s="117" t="s">
        <v>446</v>
      </c>
      <c r="D217" s="117" t="s">
        <v>137</v>
      </c>
      <c r="E217" s="118" t="s">
        <v>512</v>
      </c>
      <c r="F217" s="190" t="s">
        <v>513</v>
      </c>
      <c r="G217" s="190"/>
      <c r="H217" s="190"/>
      <c r="I217" s="190"/>
      <c r="J217" s="119" t="s">
        <v>302</v>
      </c>
      <c r="K217" s="120">
        <v>4.077</v>
      </c>
      <c r="L217" s="191">
        <v>0</v>
      </c>
      <c r="M217" s="191"/>
      <c r="N217" s="191">
        <f>ROUND($L$217*$K$217,2)</f>
        <v>0</v>
      </c>
      <c r="O217" s="191"/>
      <c r="P217" s="191"/>
      <c r="Q217" s="191"/>
      <c r="R217" s="23"/>
      <c r="T217" s="121"/>
      <c r="U217" s="28" t="s">
        <v>45</v>
      </c>
      <c r="V217" s="122">
        <v>0</v>
      </c>
      <c r="W217" s="122">
        <f>$V$217*$K$217</f>
        <v>0</v>
      </c>
      <c r="X217" s="122">
        <v>0</v>
      </c>
      <c r="Y217" s="122">
        <f>$X$217*$K$217</f>
        <v>0</v>
      </c>
      <c r="Z217" s="122">
        <v>0</v>
      </c>
      <c r="AA217" s="123">
        <f>$Z$217*$K$217</f>
        <v>0</v>
      </c>
      <c r="AR217" s="9" t="s">
        <v>135</v>
      </c>
      <c r="AT217" s="9" t="s">
        <v>137</v>
      </c>
      <c r="AU217" s="9" t="s">
        <v>104</v>
      </c>
      <c r="AY217" s="9" t="s">
        <v>136</v>
      </c>
      <c r="BE217" s="124">
        <f>IF($U$217="základní",$N$217,0)</f>
        <v>0</v>
      </c>
      <c r="BF217" s="124">
        <f>IF($U$217="snížená",$N$217,0)</f>
        <v>0</v>
      </c>
      <c r="BG217" s="124">
        <f>IF($U$217="zákl. přenesená",$N$217,0)</f>
        <v>0</v>
      </c>
      <c r="BH217" s="124">
        <f>IF($U$217="sníž. přenesená",$N$217,0)</f>
        <v>0</v>
      </c>
      <c r="BI217" s="124">
        <f>IF($U$217="nulová",$N$217,0)</f>
        <v>0</v>
      </c>
      <c r="BJ217" s="9" t="s">
        <v>21</v>
      </c>
      <c r="BK217" s="124">
        <f>ROUND($L$217*$K$217,2)</f>
        <v>0</v>
      </c>
      <c r="BL217" s="9" t="s">
        <v>135</v>
      </c>
      <c r="BM217" s="9" t="s">
        <v>639</v>
      </c>
    </row>
    <row r="218" spans="2:65" s="9" customFormat="1" ht="27" customHeight="1">
      <c r="B218" s="22"/>
      <c r="C218" s="117" t="s">
        <v>450</v>
      </c>
      <c r="D218" s="117" t="s">
        <v>137</v>
      </c>
      <c r="E218" s="118" t="s">
        <v>516</v>
      </c>
      <c r="F218" s="190" t="s">
        <v>517</v>
      </c>
      <c r="G218" s="190"/>
      <c r="H218" s="190"/>
      <c r="I218" s="190"/>
      <c r="J218" s="119" t="s">
        <v>302</v>
      </c>
      <c r="K218" s="120">
        <v>13.536</v>
      </c>
      <c r="L218" s="191">
        <v>0</v>
      </c>
      <c r="M218" s="191"/>
      <c r="N218" s="191">
        <f>ROUND($L$218*$K$218,2)</f>
        <v>0</v>
      </c>
      <c r="O218" s="191"/>
      <c r="P218" s="191"/>
      <c r="Q218" s="191"/>
      <c r="R218" s="23"/>
      <c r="T218" s="121"/>
      <c r="U218" s="28" t="s">
        <v>45</v>
      </c>
      <c r="V218" s="122">
        <v>0</v>
      </c>
      <c r="W218" s="122">
        <f>$V$218*$K$218</f>
        <v>0</v>
      </c>
      <c r="X218" s="122">
        <v>0</v>
      </c>
      <c r="Y218" s="122">
        <f>$X$218*$K$218</f>
        <v>0</v>
      </c>
      <c r="Z218" s="122">
        <v>0</v>
      </c>
      <c r="AA218" s="123">
        <f>$Z$218*$K$218</f>
        <v>0</v>
      </c>
      <c r="AR218" s="9" t="s">
        <v>135</v>
      </c>
      <c r="AT218" s="9" t="s">
        <v>137</v>
      </c>
      <c r="AU218" s="9" t="s">
        <v>104</v>
      </c>
      <c r="AY218" s="9" t="s">
        <v>136</v>
      </c>
      <c r="BE218" s="124">
        <f>IF($U$218="základní",$N$218,0)</f>
        <v>0</v>
      </c>
      <c r="BF218" s="124">
        <f>IF($U$218="snížená",$N$218,0)</f>
        <v>0</v>
      </c>
      <c r="BG218" s="124">
        <f>IF($U$218="zákl. přenesená",$N$218,0)</f>
        <v>0</v>
      </c>
      <c r="BH218" s="124">
        <f>IF($U$218="sníž. přenesená",$N$218,0)</f>
        <v>0</v>
      </c>
      <c r="BI218" s="124">
        <f>IF($U$218="nulová",$N$218,0)</f>
        <v>0</v>
      </c>
      <c r="BJ218" s="9" t="s">
        <v>21</v>
      </c>
      <c r="BK218" s="124">
        <f>ROUND($L$218*$K$218,2)</f>
        <v>0</v>
      </c>
      <c r="BL218" s="9" t="s">
        <v>135</v>
      </c>
      <c r="BM218" s="9" t="s">
        <v>640</v>
      </c>
    </row>
    <row r="219" spans="2:65" s="9" customFormat="1" ht="39" customHeight="1">
      <c r="B219" s="22"/>
      <c r="C219" s="117" t="s">
        <v>454</v>
      </c>
      <c r="D219" s="117" t="s">
        <v>137</v>
      </c>
      <c r="E219" s="118" t="s">
        <v>520</v>
      </c>
      <c r="F219" s="190" t="s">
        <v>521</v>
      </c>
      <c r="G219" s="190"/>
      <c r="H219" s="190"/>
      <c r="I219" s="190"/>
      <c r="J219" s="119" t="s">
        <v>302</v>
      </c>
      <c r="K219" s="120">
        <v>41.514</v>
      </c>
      <c r="L219" s="191">
        <v>0</v>
      </c>
      <c r="M219" s="191"/>
      <c r="N219" s="191">
        <f>ROUND($L$219*$K$219,2)</f>
        <v>0</v>
      </c>
      <c r="O219" s="191"/>
      <c r="P219" s="191"/>
      <c r="Q219" s="191"/>
      <c r="R219" s="23"/>
      <c r="T219" s="121"/>
      <c r="U219" s="28" t="s">
        <v>45</v>
      </c>
      <c r="V219" s="122">
        <v>0.066</v>
      </c>
      <c r="W219" s="122">
        <f>$V$219*$K$219</f>
        <v>2.7399240000000002</v>
      </c>
      <c r="X219" s="122">
        <v>0</v>
      </c>
      <c r="Y219" s="122">
        <f>$X$219*$K$219</f>
        <v>0</v>
      </c>
      <c r="Z219" s="122">
        <v>0</v>
      </c>
      <c r="AA219" s="123">
        <f>$Z$219*$K$219</f>
        <v>0</v>
      </c>
      <c r="AR219" s="9" t="s">
        <v>135</v>
      </c>
      <c r="AT219" s="9" t="s">
        <v>137</v>
      </c>
      <c r="AU219" s="9" t="s">
        <v>104</v>
      </c>
      <c r="AY219" s="9" t="s">
        <v>136</v>
      </c>
      <c r="BE219" s="124">
        <f>IF($U$219="základní",$N$219,0)</f>
        <v>0</v>
      </c>
      <c r="BF219" s="124">
        <f>IF($U$219="snížená",$N$219,0)</f>
        <v>0</v>
      </c>
      <c r="BG219" s="124">
        <f>IF($U$219="zákl. přenesená",$N$219,0)</f>
        <v>0</v>
      </c>
      <c r="BH219" s="124">
        <f>IF($U$219="sníž. přenesená",$N$219,0)</f>
        <v>0</v>
      </c>
      <c r="BI219" s="124">
        <f>IF($U$219="nulová",$N$219,0)</f>
        <v>0</v>
      </c>
      <c r="BJ219" s="9" t="s">
        <v>21</v>
      </c>
      <c r="BK219" s="124">
        <f>ROUND($L$219*$K$219,2)</f>
        <v>0</v>
      </c>
      <c r="BL219" s="9" t="s">
        <v>135</v>
      </c>
      <c r="BM219" s="9" t="s">
        <v>641</v>
      </c>
    </row>
    <row r="220" spans="2:65" s="9" customFormat="1" ht="27" customHeight="1">
      <c r="B220" s="22"/>
      <c r="C220" s="117" t="s">
        <v>459</v>
      </c>
      <c r="D220" s="117" t="s">
        <v>137</v>
      </c>
      <c r="E220" s="118" t="s">
        <v>524</v>
      </c>
      <c r="F220" s="190" t="s">
        <v>525</v>
      </c>
      <c r="G220" s="190"/>
      <c r="H220" s="190"/>
      <c r="I220" s="190"/>
      <c r="J220" s="119" t="s">
        <v>302</v>
      </c>
      <c r="K220" s="120">
        <v>0.283</v>
      </c>
      <c r="L220" s="191">
        <v>0</v>
      </c>
      <c r="M220" s="191"/>
      <c r="N220" s="191">
        <f>ROUND($L$220*$K$220,2)</f>
        <v>0</v>
      </c>
      <c r="O220" s="191"/>
      <c r="P220" s="191"/>
      <c r="Q220" s="191"/>
      <c r="R220" s="23"/>
      <c r="T220" s="121"/>
      <c r="U220" s="126" t="s">
        <v>45</v>
      </c>
      <c r="V220" s="127">
        <v>0</v>
      </c>
      <c r="W220" s="127">
        <f>$V$220*$K$220</f>
        <v>0</v>
      </c>
      <c r="X220" s="127">
        <v>0</v>
      </c>
      <c r="Y220" s="127">
        <f>$X$220*$K$220</f>
        <v>0</v>
      </c>
      <c r="Z220" s="127">
        <v>0</v>
      </c>
      <c r="AA220" s="128">
        <f>$Z$220*$K$220</f>
        <v>0</v>
      </c>
      <c r="AR220" s="9" t="s">
        <v>135</v>
      </c>
      <c r="AT220" s="9" t="s">
        <v>137</v>
      </c>
      <c r="AU220" s="9" t="s">
        <v>104</v>
      </c>
      <c r="AY220" s="9" t="s">
        <v>136</v>
      </c>
      <c r="BE220" s="124">
        <f>IF($U$220="základní",$N$220,0)</f>
        <v>0</v>
      </c>
      <c r="BF220" s="124">
        <f>IF($U$220="snížená",$N$220,0)</f>
        <v>0</v>
      </c>
      <c r="BG220" s="124">
        <f>IF($U$220="zákl. přenesená",$N$220,0)</f>
        <v>0</v>
      </c>
      <c r="BH220" s="124">
        <f>IF($U$220="sníž. přenesená",$N$220,0)</f>
        <v>0</v>
      </c>
      <c r="BI220" s="124">
        <f>IF($U$220="nulová",$N$220,0)</f>
        <v>0</v>
      </c>
      <c r="BJ220" s="9" t="s">
        <v>21</v>
      </c>
      <c r="BK220" s="124">
        <f>ROUND($L$220*$K$220,2)</f>
        <v>0</v>
      </c>
      <c r="BL220" s="9" t="s">
        <v>135</v>
      </c>
      <c r="BM220" s="9" t="s">
        <v>642</v>
      </c>
    </row>
    <row r="221" spans="2:18" s="9" customFormat="1" ht="7.5" customHeight="1">
      <c r="B221" s="43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5"/>
    </row>
    <row r="276" s="1" customFormat="1" ht="14.25" customHeight="1"/>
  </sheetData>
  <sheetProtection selectLockedCells="1" selectUnlockedCells="1"/>
  <mergeCells count="276"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4:I214"/>
    <mergeCell ref="F215:I215"/>
    <mergeCell ref="L215:M215"/>
    <mergeCell ref="N215:Q215"/>
    <mergeCell ref="F216:I216"/>
    <mergeCell ref="L216:M216"/>
    <mergeCell ref="N216:Q216"/>
    <mergeCell ref="F210:I210"/>
    <mergeCell ref="N211:Q211"/>
    <mergeCell ref="F212:I212"/>
    <mergeCell ref="L212:M212"/>
    <mergeCell ref="N212:Q212"/>
    <mergeCell ref="F213:I213"/>
    <mergeCell ref="L213:M213"/>
    <mergeCell ref="N213:Q213"/>
    <mergeCell ref="N206:Q206"/>
    <mergeCell ref="F207:I207"/>
    <mergeCell ref="L207:M207"/>
    <mergeCell ref="N207:Q207"/>
    <mergeCell ref="F208:I208"/>
    <mergeCell ref="F209:I209"/>
    <mergeCell ref="L209:M209"/>
    <mergeCell ref="N209:Q209"/>
    <mergeCell ref="F203:I203"/>
    <mergeCell ref="F204:I204"/>
    <mergeCell ref="L204:M204"/>
    <mergeCell ref="N204:Q204"/>
    <mergeCell ref="F205:I205"/>
    <mergeCell ref="L205:M205"/>
    <mergeCell ref="N205:Q205"/>
    <mergeCell ref="F201:I201"/>
    <mergeCell ref="L201:M201"/>
    <mergeCell ref="N201:Q201"/>
    <mergeCell ref="F202:I202"/>
    <mergeCell ref="L202:M202"/>
    <mergeCell ref="N202:Q202"/>
    <mergeCell ref="F198:I198"/>
    <mergeCell ref="F199:I199"/>
    <mergeCell ref="L199:M199"/>
    <mergeCell ref="N199:Q199"/>
    <mergeCell ref="F200:I200"/>
    <mergeCell ref="L200:M200"/>
    <mergeCell ref="N200:Q200"/>
    <mergeCell ref="F196:I196"/>
    <mergeCell ref="L196:M196"/>
    <mergeCell ref="N196:Q196"/>
    <mergeCell ref="F197:I197"/>
    <mergeCell ref="L197:M197"/>
    <mergeCell ref="N197:Q197"/>
    <mergeCell ref="F193:I193"/>
    <mergeCell ref="L193:M193"/>
    <mergeCell ref="N193:Q193"/>
    <mergeCell ref="F194:I194"/>
    <mergeCell ref="F195:I195"/>
    <mergeCell ref="L195:M195"/>
    <mergeCell ref="N195:Q195"/>
    <mergeCell ref="F191:I191"/>
    <mergeCell ref="L191:M191"/>
    <mergeCell ref="N191:Q191"/>
    <mergeCell ref="F192:I192"/>
    <mergeCell ref="L192:M192"/>
    <mergeCell ref="N192:Q192"/>
    <mergeCell ref="F187:I187"/>
    <mergeCell ref="F188:I188"/>
    <mergeCell ref="F189:I189"/>
    <mergeCell ref="L189:M189"/>
    <mergeCell ref="N189:Q189"/>
    <mergeCell ref="F190:I190"/>
    <mergeCell ref="F184:I184"/>
    <mergeCell ref="L184:M184"/>
    <mergeCell ref="N184:Q184"/>
    <mergeCell ref="F185:I185"/>
    <mergeCell ref="F186:I186"/>
    <mergeCell ref="L186:M186"/>
    <mergeCell ref="N186:Q186"/>
    <mergeCell ref="F180:I180"/>
    <mergeCell ref="F181:I181"/>
    <mergeCell ref="L181:M181"/>
    <mergeCell ref="N181:Q181"/>
    <mergeCell ref="F182:I182"/>
    <mergeCell ref="N183:Q183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73:I173"/>
    <mergeCell ref="L173:M173"/>
    <mergeCell ref="N173:Q173"/>
    <mergeCell ref="F174:I174"/>
    <mergeCell ref="F175:I175"/>
    <mergeCell ref="L175:M175"/>
    <mergeCell ref="N175:Q175"/>
    <mergeCell ref="N169:Q169"/>
    <mergeCell ref="F170:I170"/>
    <mergeCell ref="L170:M170"/>
    <mergeCell ref="N170:Q170"/>
    <mergeCell ref="F171:I171"/>
    <mergeCell ref="N172:Q172"/>
    <mergeCell ref="F165:I165"/>
    <mergeCell ref="N166:Q166"/>
    <mergeCell ref="F167:I167"/>
    <mergeCell ref="L167:M167"/>
    <mergeCell ref="N167:Q167"/>
    <mergeCell ref="F168:I168"/>
    <mergeCell ref="F162:I162"/>
    <mergeCell ref="L162:M162"/>
    <mergeCell ref="N162:Q162"/>
    <mergeCell ref="F163:I163"/>
    <mergeCell ref="F164:I164"/>
    <mergeCell ref="L164:M164"/>
    <mergeCell ref="N164:Q164"/>
    <mergeCell ref="F158:I158"/>
    <mergeCell ref="F159:I159"/>
    <mergeCell ref="F160:I160"/>
    <mergeCell ref="L160:M160"/>
    <mergeCell ref="N160:Q160"/>
    <mergeCell ref="F161:I161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F154:I154"/>
    <mergeCell ref="F155:I155"/>
    <mergeCell ref="L155:M155"/>
    <mergeCell ref="N155:Q155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46:I146"/>
    <mergeCell ref="L146:M146"/>
    <mergeCell ref="N146:Q146"/>
    <mergeCell ref="F147:I147"/>
    <mergeCell ref="F148:I148"/>
    <mergeCell ref="L148:M148"/>
    <mergeCell ref="N148:Q148"/>
    <mergeCell ref="F143:I143"/>
    <mergeCell ref="F144:I144"/>
    <mergeCell ref="L144:M144"/>
    <mergeCell ref="N144:Q144"/>
    <mergeCell ref="F145:I145"/>
    <mergeCell ref="L145:M145"/>
    <mergeCell ref="N145:Q145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36:I136"/>
    <mergeCell ref="L136:M136"/>
    <mergeCell ref="N136:Q136"/>
    <mergeCell ref="F137:I137"/>
    <mergeCell ref="F138:I138"/>
    <mergeCell ref="L138:M138"/>
    <mergeCell ref="N138:Q138"/>
    <mergeCell ref="F132:I132"/>
    <mergeCell ref="F133:I133"/>
    <mergeCell ref="F134:I134"/>
    <mergeCell ref="F135:I135"/>
    <mergeCell ref="L135:M135"/>
    <mergeCell ref="N135:Q135"/>
    <mergeCell ref="F129:I129"/>
    <mergeCell ref="L129:M129"/>
    <mergeCell ref="N129:Q129"/>
    <mergeCell ref="F130:I130"/>
    <mergeCell ref="F131:I131"/>
    <mergeCell ref="L131:M131"/>
    <mergeCell ref="N131:Q131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N117:Q117"/>
    <mergeCell ref="N118:Q118"/>
    <mergeCell ref="N119:Q119"/>
    <mergeCell ref="F120:I120"/>
    <mergeCell ref="L120:M120"/>
    <mergeCell ref="N120:Q120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94:Q94"/>
    <mergeCell ref="N95:Q95"/>
    <mergeCell ref="N96:Q96"/>
    <mergeCell ref="N98:Q98"/>
    <mergeCell ref="L100:Q100"/>
    <mergeCell ref="C106:Q106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16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Piskačková</dc:creator>
  <cp:keywords/>
  <dc:description/>
  <cp:lastModifiedBy>Lucie Wesková</cp:lastModifiedBy>
  <dcterms:created xsi:type="dcterms:W3CDTF">2016-08-15T13:50:46Z</dcterms:created>
  <dcterms:modified xsi:type="dcterms:W3CDTF">2017-06-22T18:02:59Z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